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990" windowWidth="14655" windowHeight="7620" activeTab="3"/>
  </bookViews>
  <sheets>
    <sheet name="LD  RD 1MAY14" sheetId="8" r:id="rId1"/>
    <sheet name="1ST MAY 14 DEPOT" sheetId="6" r:id="rId2"/>
    <sheet name="1ST MAY 14 PL" sheetId="5" r:id="rId3"/>
    <sheet name="1.5.14" sheetId="1" r:id="rId4"/>
  </sheets>
  <definedNames>
    <definedName name="_xlnm.Print_Area" localSheetId="3">'1.5.14'!$A$1:$Z$72</definedName>
    <definedName name="_xlnm.Print_Area" localSheetId="2">'1ST MAY 14 PL'!$A$1:$O$65</definedName>
  </definedNames>
  <calcPr calcId="124519"/>
</workbook>
</file>

<file path=xl/calcChain.xml><?xml version="1.0" encoding="utf-8"?>
<calcChain xmlns="http://schemas.openxmlformats.org/spreadsheetml/2006/main">
  <c r="D61" i="6"/>
  <c r="D62"/>
  <c r="D58"/>
  <c r="D54"/>
  <c r="D51"/>
  <c r="D49"/>
  <c r="D47"/>
  <c r="J47"/>
  <c r="D44"/>
  <c r="D40"/>
  <c r="D41"/>
  <c r="D37"/>
  <c r="D33"/>
  <c r="D30"/>
  <c r="D26"/>
  <c r="D27"/>
  <c r="D23"/>
  <c r="D19"/>
  <c r="D16"/>
  <c r="D65"/>
  <c r="D12"/>
  <c r="D13"/>
  <c r="E9"/>
  <c r="E58"/>
  <c r="D6"/>
  <c r="D8"/>
  <c r="D10"/>
  <c r="J5"/>
  <c r="J6"/>
  <c r="I5"/>
  <c r="H5"/>
  <c r="H6"/>
  <c r="G5"/>
  <c r="F5"/>
  <c r="F6"/>
  <c r="E5"/>
  <c r="F41" i="5"/>
  <c r="E41"/>
  <c r="D41"/>
  <c r="C41"/>
  <c r="K13"/>
  <c r="B13"/>
  <c r="K12"/>
  <c r="B12"/>
  <c r="K11"/>
  <c r="C11"/>
  <c r="C12"/>
  <c r="B11"/>
  <c r="I11"/>
  <c r="K10"/>
  <c r="J10"/>
  <c r="B10"/>
  <c r="K8"/>
  <c r="J8"/>
  <c r="B8"/>
  <c r="K7"/>
  <c r="J7"/>
  <c r="B7"/>
  <c r="J6"/>
  <c r="I6"/>
  <c r="I13"/>
  <c r="N5"/>
  <c r="T67" i="1"/>
  <c r="V67"/>
  <c r="T60"/>
  <c r="V60"/>
  <c r="T53"/>
  <c r="Z53"/>
  <c r="T46"/>
  <c r="V46"/>
  <c r="T39"/>
  <c r="V39"/>
  <c r="T32"/>
  <c r="V32"/>
  <c r="T25"/>
  <c r="V25"/>
  <c r="T18"/>
  <c r="V18"/>
  <c r="V11"/>
  <c r="B17"/>
  <c r="E47"/>
  <c r="D47"/>
  <c r="F47"/>
  <c r="C47"/>
  <c r="J14"/>
  <c r="J12"/>
  <c r="K13"/>
  <c r="K14"/>
  <c r="K16"/>
  <c r="K17"/>
  <c r="K18"/>
  <c r="K19"/>
  <c r="Z46"/>
  <c r="Z67"/>
  <c r="Y32"/>
  <c r="W25"/>
  <c r="Y60"/>
  <c r="Y11"/>
  <c r="T47"/>
  <c r="T49"/>
  <c r="T51"/>
  <c r="T19"/>
  <c r="T21"/>
  <c r="T23"/>
  <c r="T64"/>
  <c r="T57"/>
  <c r="T55"/>
  <c r="T50"/>
  <c r="T43"/>
  <c r="T36"/>
  <c r="T33"/>
  <c r="T35"/>
  <c r="T37"/>
  <c r="T29"/>
  <c r="T22"/>
  <c r="U15"/>
  <c r="U64"/>
  <c r="T12"/>
  <c r="T14"/>
  <c r="T16"/>
  <c r="Z11"/>
  <c r="Z12"/>
  <c r="Z14"/>
  <c r="Z16"/>
  <c r="X11"/>
  <c r="X12"/>
  <c r="X14"/>
  <c r="X16"/>
  <c r="W11"/>
  <c r="V12"/>
  <c r="V14"/>
  <c r="V16"/>
  <c r="U11"/>
  <c r="U14"/>
  <c r="U16"/>
  <c r="B19"/>
  <c r="B18"/>
  <c r="B16"/>
  <c r="I16"/>
  <c r="B14"/>
  <c r="I14"/>
  <c r="B13"/>
  <c r="I13"/>
  <c r="I12"/>
  <c r="I19"/>
  <c r="E12"/>
  <c r="F12"/>
  <c r="G12"/>
  <c r="N11"/>
  <c r="I18"/>
  <c r="E13"/>
  <c r="U12"/>
  <c r="W12"/>
  <c r="Y12"/>
  <c r="Y14"/>
  <c r="Y16"/>
  <c r="V15"/>
  <c r="X18"/>
  <c r="Z18"/>
  <c r="U22"/>
  <c r="U71"/>
  <c r="T26"/>
  <c r="T28"/>
  <c r="T30"/>
  <c r="U36"/>
  <c r="U39"/>
  <c r="W39"/>
  <c r="Y39"/>
  <c r="T40"/>
  <c r="T42"/>
  <c r="T44"/>
  <c r="X46"/>
  <c r="U50"/>
  <c r="Y53"/>
  <c r="Y54"/>
  <c r="Y56"/>
  <c r="Y58"/>
  <c r="T54"/>
  <c r="U55"/>
  <c r="T56"/>
  <c r="T58"/>
  <c r="U57"/>
  <c r="T61"/>
  <c r="T63"/>
  <c r="T65"/>
  <c r="X67"/>
  <c r="X68"/>
  <c r="X70"/>
  <c r="X72"/>
  <c r="U18"/>
  <c r="U19"/>
  <c r="U21"/>
  <c r="U23"/>
  <c r="W18"/>
  <c r="W19"/>
  <c r="W21"/>
  <c r="W23"/>
  <c r="Y18"/>
  <c r="U29"/>
  <c r="X39"/>
  <c r="X40"/>
  <c r="X42"/>
  <c r="X44"/>
  <c r="Z39"/>
  <c r="Z40"/>
  <c r="Z42"/>
  <c r="Z44"/>
  <c r="U43"/>
  <c r="U46"/>
  <c r="W46"/>
  <c r="W47"/>
  <c r="W49"/>
  <c r="W51"/>
  <c r="U67"/>
  <c r="U68"/>
  <c r="U70"/>
  <c r="U72"/>
  <c r="W67"/>
  <c r="W68"/>
  <c r="W70"/>
  <c r="W72"/>
  <c r="X47"/>
  <c r="X49"/>
  <c r="X51"/>
  <c r="W40"/>
  <c r="W42"/>
  <c r="W44"/>
  <c r="X19"/>
  <c r="X21"/>
  <c r="X23"/>
  <c r="V57"/>
  <c r="V55"/>
  <c r="V50"/>
  <c r="V36"/>
  <c r="V22"/>
  <c r="V71"/>
  <c r="W15"/>
  <c r="W43"/>
  <c r="V64"/>
  <c r="V43"/>
  <c r="V29"/>
  <c r="U47"/>
  <c r="Y19"/>
  <c r="Y21"/>
  <c r="Y23"/>
  <c r="Y40"/>
  <c r="Y42"/>
  <c r="Y44"/>
  <c r="U40"/>
  <c r="U42"/>
  <c r="U44"/>
  <c r="Z19"/>
  <c r="Z21"/>
  <c r="Z23"/>
  <c r="W64"/>
  <c r="W29"/>
  <c r="W55"/>
  <c r="W36"/>
  <c r="X15"/>
  <c r="T68"/>
  <c r="T70"/>
  <c r="T72"/>
  <c r="X64"/>
  <c r="X50"/>
  <c r="W14"/>
  <c r="W16"/>
  <c r="X60"/>
  <c r="X61"/>
  <c r="X63"/>
  <c r="X65"/>
  <c r="Z60"/>
  <c r="X32"/>
  <c r="X33"/>
  <c r="X35"/>
  <c r="X37"/>
  <c r="Z32"/>
  <c r="Z33"/>
  <c r="Z35"/>
  <c r="Z37"/>
  <c r="Y25"/>
  <c r="U60"/>
  <c r="U61"/>
  <c r="U63"/>
  <c r="U65"/>
  <c r="W60"/>
  <c r="W61"/>
  <c r="W63"/>
  <c r="W65"/>
  <c r="U32"/>
  <c r="W32"/>
  <c r="W33"/>
  <c r="W35"/>
  <c r="W37"/>
  <c r="U33"/>
  <c r="Y26"/>
  <c r="Z61"/>
  <c r="Z63"/>
  <c r="Z65"/>
  <c r="Z25"/>
  <c r="Z26"/>
  <c r="Z28"/>
  <c r="Z30"/>
  <c r="U25"/>
  <c r="U26"/>
  <c r="U28"/>
  <c r="U30"/>
  <c r="X25"/>
  <c r="X26"/>
  <c r="X28"/>
  <c r="X30"/>
  <c r="Y67"/>
  <c r="Y68"/>
  <c r="Y70"/>
  <c r="Y72"/>
  <c r="Y61"/>
  <c r="Y63"/>
  <c r="Y65"/>
  <c r="U35"/>
  <c r="U37"/>
  <c r="W26"/>
  <c r="W28"/>
  <c r="W30"/>
  <c r="X36"/>
  <c r="Y15"/>
  <c r="X55"/>
  <c r="T71"/>
  <c r="Y36"/>
  <c r="Y55"/>
  <c r="Y43"/>
  <c r="Y50"/>
  <c r="Y22"/>
  <c r="Y71"/>
  <c r="Y29"/>
  <c r="Y64"/>
  <c r="Z15"/>
  <c r="Y57"/>
  <c r="X57"/>
  <c r="X22"/>
  <c r="X29"/>
  <c r="X43"/>
  <c r="W22"/>
  <c r="W50"/>
  <c r="W57"/>
  <c r="I17"/>
  <c r="M17"/>
  <c r="W71"/>
  <c r="Z36"/>
  <c r="Z57"/>
  <c r="Z22"/>
  <c r="Z55"/>
  <c r="Z64"/>
  <c r="Z29"/>
  <c r="Z50"/>
  <c r="Z43"/>
  <c r="X71"/>
  <c r="Z71"/>
  <c r="M12"/>
  <c r="N12"/>
  <c r="O12"/>
  <c r="F13"/>
  <c r="G13"/>
  <c r="U49"/>
  <c r="U51"/>
  <c r="C17"/>
  <c r="C18"/>
  <c r="J13"/>
  <c r="M13"/>
  <c r="E14"/>
  <c r="F14"/>
  <c r="G14"/>
  <c r="Y33"/>
  <c r="Y35"/>
  <c r="Y37"/>
  <c r="Z47"/>
  <c r="Z49"/>
  <c r="Z51"/>
  <c r="Y46"/>
  <c r="Y47"/>
  <c r="Y49"/>
  <c r="Y51"/>
  <c r="J16"/>
  <c r="E16"/>
  <c r="F16"/>
  <c r="G16"/>
  <c r="J17"/>
  <c r="E17"/>
  <c r="F17"/>
  <c r="G17"/>
  <c r="Y28"/>
  <c r="Y30"/>
  <c r="Z68"/>
  <c r="Z70"/>
  <c r="Z72"/>
  <c r="M14"/>
  <c r="N14"/>
  <c r="O14"/>
  <c r="E18"/>
  <c r="C19"/>
  <c r="J18"/>
  <c r="N13"/>
  <c r="O13"/>
  <c r="F18"/>
  <c r="G18"/>
  <c r="J19"/>
  <c r="E19"/>
  <c r="F19"/>
  <c r="G19"/>
  <c r="M18"/>
  <c r="N18"/>
  <c r="O18"/>
  <c r="M19"/>
  <c r="N19"/>
  <c r="O19"/>
  <c r="J48" i="6"/>
  <c r="J50"/>
  <c r="G8"/>
  <c r="E6"/>
  <c r="E8"/>
  <c r="E10"/>
  <c r="G6"/>
  <c r="I6"/>
  <c r="I8"/>
  <c r="F8"/>
  <c r="H8"/>
  <c r="J8"/>
  <c r="F9"/>
  <c r="F12"/>
  <c r="H12"/>
  <c r="J12"/>
  <c r="D15"/>
  <c r="D17"/>
  <c r="E16"/>
  <c r="E65"/>
  <c r="E19"/>
  <c r="G19"/>
  <c r="I19"/>
  <c r="D20"/>
  <c r="D22"/>
  <c r="D24"/>
  <c r="F26"/>
  <c r="H26"/>
  <c r="J26"/>
  <c r="D29"/>
  <c r="D31"/>
  <c r="E30"/>
  <c r="E33"/>
  <c r="G33"/>
  <c r="I33"/>
  <c r="D34"/>
  <c r="D36"/>
  <c r="D38"/>
  <c r="F40"/>
  <c r="H40"/>
  <c r="J40"/>
  <c r="D43"/>
  <c r="D45"/>
  <c r="E44"/>
  <c r="E47"/>
  <c r="G47"/>
  <c r="I47"/>
  <c r="D48"/>
  <c r="E49"/>
  <c r="D50"/>
  <c r="D52"/>
  <c r="E51"/>
  <c r="E54"/>
  <c r="G54"/>
  <c r="I54"/>
  <c r="D55"/>
  <c r="D57"/>
  <c r="D59"/>
  <c r="F61"/>
  <c r="H61"/>
  <c r="J61"/>
  <c r="D64"/>
  <c r="D66"/>
  <c r="E12"/>
  <c r="G12"/>
  <c r="I12"/>
  <c r="F19"/>
  <c r="H19"/>
  <c r="J19"/>
  <c r="E23"/>
  <c r="E26"/>
  <c r="G26"/>
  <c r="I26"/>
  <c r="F33"/>
  <c r="H33"/>
  <c r="J33"/>
  <c r="E37"/>
  <c r="E40"/>
  <c r="G40"/>
  <c r="I40"/>
  <c r="F47"/>
  <c r="H47"/>
  <c r="F54"/>
  <c r="H54"/>
  <c r="J54"/>
  <c r="E61"/>
  <c r="G61"/>
  <c r="I61"/>
  <c r="C13" i="5"/>
  <c r="J13"/>
  <c r="J12"/>
  <c r="I7"/>
  <c r="I8"/>
  <c r="I10"/>
  <c r="J11"/>
  <c r="I12"/>
  <c r="V19" i="1"/>
  <c r="V21"/>
  <c r="V23"/>
  <c r="V35"/>
  <c r="V37"/>
  <c r="V33"/>
  <c r="V49"/>
  <c r="V51"/>
  <c r="V47"/>
  <c r="V61"/>
  <c r="V63"/>
  <c r="V65"/>
  <c r="V26"/>
  <c r="V28"/>
  <c r="V30"/>
  <c r="V42"/>
  <c r="V44"/>
  <c r="V40"/>
  <c r="Z54"/>
  <c r="Z56"/>
  <c r="Z58"/>
  <c r="V70"/>
  <c r="V72"/>
  <c r="V68"/>
  <c r="V53"/>
  <c r="X53"/>
  <c r="U53"/>
  <c r="W53"/>
  <c r="N17"/>
  <c r="O17"/>
  <c r="M16"/>
  <c r="N16"/>
  <c r="O16"/>
  <c r="G62" i="6"/>
  <c r="G64"/>
  <c r="J55"/>
  <c r="J57"/>
  <c r="F55"/>
  <c r="F57"/>
  <c r="F59"/>
  <c r="F48"/>
  <c r="F50"/>
  <c r="F52"/>
  <c r="G41"/>
  <c r="G43"/>
  <c r="H36"/>
  <c r="H34"/>
  <c r="I29"/>
  <c r="I27"/>
  <c r="E29"/>
  <c r="E31"/>
  <c r="E27"/>
  <c r="J22"/>
  <c r="J20"/>
  <c r="F22"/>
  <c r="F20"/>
  <c r="G15"/>
  <c r="G13"/>
  <c r="H62"/>
  <c r="H64"/>
  <c r="G55"/>
  <c r="G57"/>
  <c r="I50"/>
  <c r="I48"/>
  <c r="E50"/>
  <c r="E52"/>
  <c r="E48"/>
  <c r="H41"/>
  <c r="H43"/>
  <c r="G34"/>
  <c r="G36"/>
  <c r="J27"/>
  <c r="J29"/>
  <c r="F27"/>
  <c r="F29"/>
  <c r="F31"/>
  <c r="I20"/>
  <c r="I22"/>
  <c r="E20"/>
  <c r="E22"/>
  <c r="E24"/>
  <c r="H13"/>
  <c r="H15"/>
  <c r="F51"/>
  <c r="F49"/>
  <c r="F44"/>
  <c r="F30"/>
  <c r="F16"/>
  <c r="F65"/>
  <c r="G9"/>
  <c r="F58"/>
  <c r="F37"/>
  <c r="F23"/>
  <c r="G10"/>
  <c r="I62"/>
  <c r="I64"/>
  <c r="E62"/>
  <c r="E64"/>
  <c r="E66"/>
  <c r="H55"/>
  <c r="H57"/>
  <c r="H48"/>
  <c r="H50"/>
  <c r="I41"/>
  <c r="I43"/>
  <c r="E41"/>
  <c r="E43"/>
  <c r="E45"/>
  <c r="J34"/>
  <c r="J36"/>
  <c r="F34"/>
  <c r="F36"/>
  <c r="F38"/>
  <c r="G27"/>
  <c r="G29"/>
  <c r="H20"/>
  <c r="H22"/>
  <c r="I13"/>
  <c r="I15"/>
  <c r="E13"/>
  <c r="E15"/>
  <c r="E17"/>
  <c r="J62"/>
  <c r="J64"/>
  <c r="F62"/>
  <c r="F64"/>
  <c r="F66"/>
  <c r="I55"/>
  <c r="I57"/>
  <c r="E55"/>
  <c r="E57"/>
  <c r="E59"/>
  <c r="G48"/>
  <c r="G50"/>
  <c r="J41"/>
  <c r="J43"/>
  <c r="F41"/>
  <c r="F43"/>
  <c r="F45"/>
  <c r="I34"/>
  <c r="I36"/>
  <c r="E34"/>
  <c r="E36"/>
  <c r="E38"/>
  <c r="H27"/>
  <c r="H29"/>
  <c r="G20"/>
  <c r="G22"/>
  <c r="J13"/>
  <c r="J15"/>
  <c r="F13"/>
  <c r="F15"/>
  <c r="F17"/>
  <c r="F10"/>
  <c r="U54" i="1"/>
  <c r="U56"/>
  <c r="U58"/>
  <c r="V54"/>
  <c r="V56"/>
  <c r="V58"/>
  <c r="W54"/>
  <c r="W56"/>
  <c r="W58"/>
  <c r="X56"/>
  <c r="X58"/>
  <c r="X54"/>
  <c r="F24" i="6"/>
  <c r="G58"/>
  <c r="G59"/>
  <c r="G37"/>
  <c r="G38"/>
  <c r="G23"/>
  <c r="G51"/>
  <c r="G52"/>
  <c r="G49"/>
  <c r="G44"/>
  <c r="G45"/>
  <c r="G30"/>
  <c r="G31"/>
  <c r="G16"/>
  <c r="G65"/>
  <c r="G66"/>
  <c r="H9"/>
  <c r="G24"/>
  <c r="G17"/>
  <c r="H51"/>
  <c r="H52"/>
  <c r="H49"/>
  <c r="H44"/>
  <c r="H45"/>
  <c r="H30"/>
  <c r="H31"/>
  <c r="H16"/>
  <c r="I9"/>
  <c r="H58"/>
  <c r="H59"/>
  <c r="H37"/>
  <c r="H38"/>
  <c r="H23"/>
  <c r="H24"/>
  <c r="H10"/>
  <c r="I58"/>
  <c r="I59"/>
  <c r="I37"/>
  <c r="I38"/>
  <c r="I23"/>
  <c r="I24"/>
  <c r="I51"/>
  <c r="I52"/>
  <c r="I49"/>
  <c r="I44"/>
  <c r="I45"/>
  <c r="I30"/>
  <c r="I31"/>
  <c r="I16"/>
  <c r="J9"/>
  <c r="I10"/>
  <c r="H65"/>
  <c r="H66"/>
  <c r="H17"/>
  <c r="J51"/>
  <c r="J52"/>
  <c r="J49"/>
  <c r="J44"/>
  <c r="J45"/>
  <c r="J30"/>
  <c r="J31"/>
  <c r="J16"/>
  <c r="J58"/>
  <c r="J59"/>
  <c r="J37"/>
  <c r="J38"/>
  <c r="J23"/>
  <c r="J24"/>
  <c r="J10"/>
  <c r="I65"/>
  <c r="I66"/>
  <c r="I17"/>
  <c r="J65"/>
  <c r="J66"/>
  <c r="J17"/>
  <c r="G11" i="5"/>
  <c r="F11"/>
  <c r="N8"/>
  <c r="M8"/>
  <c r="O8"/>
  <c r="O7"/>
  <c r="M7"/>
  <c r="N7"/>
  <c r="N13"/>
  <c r="M13"/>
  <c r="O13"/>
  <c r="F13"/>
  <c r="E13"/>
  <c r="G13"/>
  <c r="G12"/>
  <c r="E12"/>
  <c r="F12"/>
  <c r="O12"/>
  <c r="M12"/>
  <c r="N12"/>
  <c r="N11"/>
  <c r="M11"/>
  <c r="O11"/>
  <c r="F7"/>
  <c r="E7"/>
  <c r="G7"/>
  <c r="N10"/>
  <c r="M10"/>
  <c r="O10"/>
  <c r="G8"/>
  <c r="E8"/>
  <c r="F8"/>
  <c r="G6"/>
  <c r="E6"/>
  <c r="F6"/>
  <c r="G10"/>
  <c r="E10"/>
  <c r="F10"/>
  <c r="N6"/>
  <c r="E11"/>
  <c r="M6"/>
  <c r="O6"/>
</calcChain>
</file>

<file path=xl/sharedStrings.xml><?xml version="1.0" encoding="utf-8"?>
<sst xmlns="http://schemas.openxmlformats.org/spreadsheetml/2006/main" count="650" uniqueCount="233">
  <si>
    <t>www.vipl.com</t>
  </si>
  <si>
    <t>CREDIT</t>
  </si>
  <si>
    <t xml:space="preserve"> </t>
  </si>
  <si>
    <t>CASH</t>
  </si>
  <si>
    <t>PRIME-GRADES</t>
  </si>
  <si>
    <t>OFF-GRADES</t>
  </si>
  <si>
    <t>GRADE</t>
  </si>
  <si>
    <t>NET</t>
  </si>
  <si>
    <t>LESS</t>
  </si>
  <si>
    <t>EXCISE</t>
  </si>
  <si>
    <t>CST</t>
  </si>
  <si>
    <t>LANDED</t>
  </si>
  <si>
    <t>Less</t>
  </si>
  <si>
    <t>BASIC</t>
  </si>
  <si>
    <t>LOC DISC</t>
  </si>
  <si>
    <t>EX-PLANT</t>
  </si>
  <si>
    <t>Cach Disc</t>
  </si>
  <si>
    <t>MUMBAI /PANVEL</t>
  </si>
  <si>
    <t>CRDT.</t>
  </si>
  <si>
    <t>TRADE DISC.</t>
  </si>
  <si>
    <t>EX-GODOWN</t>
  </si>
  <si>
    <t>CASH.DISC</t>
  </si>
  <si>
    <t>Daman</t>
  </si>
  <si>
    <t>PLEASE NOTE THE  FOLLOWING :</t>
  </si>
  <si>
    <t>Jalgaon</t>
  </si>
  <si>
    <t>QUANTITY DISCOUNT</t>
  </si>
  <si>
    <t>QTY(MT)</t>
  </si>
  <si>
    <t>0 &lt; 27</t>
  </si>
  <si>
    <t>27 &lt; 54</t>
  </si>
  <si>
    <t>54 &lt;99</t>
  </si>
  <si>
    <t>99&lt;198</t>
  </si>
  <si>
    <t>198 &gt;</t>
  </si>
  <si>
    <t>DESTINATION</t>
  </si>
  <si>
    <t>Hazira</t>
  </si>
  <si>
    <t>Gandhar</t>
  </si>
  <si>
    <t>Pune</t>
  </si>
  <si>
    <t>AHEMADNAGAR</t>
  </si>
  <si>
    <t>BHAMBORI</t>
  </si>
  <si>
    <t>BARODA</t>
  </si>
  <si>
    <t>67GER01</t>
  </si>
  <si>
    <t>BARSHI</t>
  </si>
  <si>
    <t>BOISAR</t>
  </si>
  <si>
    <t>DAMAN</t>
  </si>
  <si>
    <t>Silvassa</t>
  </si>
  <si>
    <t>HARIDWAR</t>
  </si>
  <si>
    <t>JALGAON</t>
  </si>
  <si>
    <t>JAMMU</t>
  </si>
  <si>
    <t>D.E.  Prices for Ex Fact- Hazira , Baroda ,  Gandhar  Complexes</t>
  </si>
  <si>
    <t>MUMBAI</t>
  </si>
  <si>
    <t>Location</t>
  </si>
  <si>
    <t>Type</t>
  </si>
  <si>
    <t>NALGONDA</t>
  </si>
  <si>
    <t>57GER01</t>
  </si>
  <si>
    <t>57GMR01</t>
  </si>
  <si>
    <t>NASHIK</t>
  </si>
  <si>
    <t>EX WORKS  HZ , BC &amp; GC.</t>
  </si>
  <si>
    <t>EOU-CT3/AIL</t>
  </si>
  <si>
    <t>PHALTAN</t>
  </si>
  <si>
    <t>-</t>
  </si>
  <si>
    <t>Hyderabad</t>
  </si>
  <si>
    <t>RAVER</t>
  </si>
  <si>
    <t>SILVASSA</t>
  </si>
  <si>
    <t>SOLAPUR</t>
  </si>
  <si>
    <t>TALASARI</t>
  </si>
  <si>
    <t>UMERGAON</t>
  </si>
  <si>
    <t>VASAI</t>
  </si>
  <si>
    <t>Salem</t>
  </si>
  <si>
    <t>UDMALPET</t>
  </si>
  <si>
    <t>SANGLI</t>
  </si>
  <si>
    <t>SATARA</t>
  </si>
  <si>
    <t>Tel: +91-22-26824334 / 26824345 / 46 / 47. Fax:  +91-22-26823662         E mail :  vipl@vipl.com; info@vipl.com</t>
  </si>
  <si>
    <t>BHUJ</t>
  </si>
  <si>
    <t xml:space="preserve">          RELIANCE INDS. LTD.</t>
  </si>
  <si>
    <t>BD</t>
  </si>
  <si>
    <t>DEHRADUN</t>
  </si>
  <si>
    <t>JAIPUR</t>
  </si>
  <si>
    <t>Thanks &amp; Regards,;</t>
  </si>
  <si>
    <t>(Manager - Sales_</t>
  </si>
  <si>
    <t>e-mail: anil_mistry@vipl.com</t>
  </si>
  <si>
    <t>WISHING YOU EVERY SUCCESS AT ALL TIME.</t>
  </si>
  <si>
    <t>ALWAR  - JAIPUR</t>
  </si>
  <si>
    <r>
      <rPr>
        <b/>
        <sz val="11"/>
        <color indexed="10"/>
        <rFont val="Arial"/>
        <family val="2"/>
      </rPr>
      <t xml:space="preserve">3A) </t>
    </r>
    <r>
      <rPr>
        <b/>
        <sz val="11"/>
        <rFont val="Arial"/>
        <family val="2"/>
      </rPr>
      <t xml:space="preserve"> UNLOADING CHARGES TO BE BORNE BY CUSTOMER IN CASE OF EX WORK SALE.</t>
    </r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</si>
  <si>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</si>
  <si>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</si>
  <si>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             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</si>
  <si>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</si>
  <si>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</si>
  <si>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EX.DUTY 12.36%</t>
  </si>
  <si>
    <t>GONDIA</t>
  </si>
  <si>
    <t>67GER01F</t>
  </si>
  <si>
    <t>NAGPUR</t>
  </si>
  <si>
    <t>GOA</t>
  </si>
  <si>
    <t>Anil Mistry   M-7738006668</t>
  </si>
  <si>
    <t>67-01/67BER01/67GER01</t>
  </si>
  <si>
    <t>67-11</t>
  </si>
  <si>
    <t>57GMR03</t>
  </si>
  <si>
    <t>67-03/67BER03/67GER03</t>
  </si>
  <si>
    <r>
      <rPr>
        <b/>
        <sz val="10"/>
        <rFont val="Arial Black"/>
        <family val="2"/>
      </rPr>
      <t>REGIONAL DISCOUNT</t>
    </r>
    <r>
      <rPr>
        <b/>
        <sz val="10"/>
        <rFont val="Arial"/>
        <family val="2"/>
      </rPr>
      <t xml:space="preserve"> :  RIL-</t>
    </r>
    <r>
      <rPr>
        <b/>
        <sz val="10"/>
        <rFont val="Arial Black"/>
        <family val="2"/>
      </rPr>
      <t xml:space="preserve">Ex- WORKS </t>
    </r>
    <r>
      <rPr>
        <b/>
        <sz val="10"/>
        <rFont val="Arial"/>
        <family val="2"/>
      </rPr>
      <t xml:space="preserve">- Hazira , Baroda , Gandhar as under. </t>
    </r>
  </si>
  <si>
    <t>GARADHIA</t>
  </si>
  <si>
    <t>Haridwar</t>
  </si>
  <si>
    <t>TRANSPORTATION  WEF 1 JAN 2014</t>
  </si>
  <si>
    <t>JALGAV/NAGPUR</t>
  </si>
  <si>
    <t>K6701/K67GER01/K67BER01</t>
  </si>
  <si>
    <t>OTHER MAHARASHTRA</t>
  </si>
  <si>
    <t>DMN/SILVASSA</t>
  </si>
  <si>
    <t>EX-WORKS - HAZIRA / BARODA / GANDHAR Location Disc  in MAHARASHTRA , DAMAN , SILVASSA.</t>
  </si>
  <si>
    <t xml:space="preserve">NALGNDA </t>
  </si>
  <si>
    <t>SALEM</t>
  </si>
  <si>
    <t>ALWAR</t>
  </si>
  <si>
    <t>NOTE : The above disc shall be deducted from basic price.</t>
  </si>
  <si>
    <t>REG DISC</t>
  </si>
  <si>
    <t>AS APPLICABLE</t>
  </si>
  <si>
    <t>State</t>
  </si>
  <si>
    <t>Locational Discount</t>
  </si>
  <si>
    <t>Regional Discount</t>
  </si>
  <si>
    <t>AHMEDABAD</t>
  </si>
  <si>
    <t>BHAVNAGAR</t>
  </si>
  <si>
    <t>GANDHIDHAM</t>
  </si>
  <si>
    <t>KALOLMEHSN</t>
  </si>
  <si>
    <t>RAJKOT</t>
  </si>
  <si>
    <t>SURAT</t>
  </si>
  <si>
    <t>VALSAD</t>
  </si>
  <si>
    <t>BHIWADI</t>
  </si>
  <si>
    <t>JODHPUR</t>
  </si>
  <si>
    <t>KOTA</t>
  </si>
  <si>
    <t>UDAIPUR</t>
  </si>
  <si>
    <t>BANGALORE</t>
  </si>
  <si>
    <t>BELLARY</t>
  </si>
  <si>
    <t>GULBARGA</t>
  </si>
  <si>
    <t>HUBLI</t>
  </si>
  <si>
    <t>MANGALORE</t>
  </si>
  <si>
    <t>GUWAHATI</t>
  </si>
  <si>
    <t>PATNA</t>
  </si>
  <si>
    <t>JAMSHEDPUR</t>
  </si>
  <si>
    <t>RANCHI</t>
  </si>
  <si>
    <t>BYRNIHAT</t>
  </si>
  <si>
    <t>BALASORE</t>
  </si>
  <si>
    <t>BARGARH</t>
  </si>
  <si>
    <t>CUTTACK</t>
  </si>
  <si>
    <t>GANGTOK</t>
  </si>
  <si>
    <t>AGARTALA</t>
  </si>
  <si>
    <t>CALCUTTA</t>
  </si>
  <si>
    <t>JALPAIGURI</t>
  </si>
  <si>
    <t>PURULIA</t>
  </si>
  <si>
    <t>CHANDIGARH</t>
  </si>
  <si>
    <t>BADDI</t>
  </si>
  <si>
    <t>KALAAMB-HP</t>
  </si>
  <si>
    <t>SRINAGAR</t>
  </si>
  <si>
    <t>LUDHIANA</t>
  </si>
  <si>
    <t>DIU</t>
  </si>
  <si>
    <t>DELHI</t>
  </si>
  <si>
    <t>FARIDABAD</t>
  </si>
  <si>
    <t>GURGAON</t>
  </si>
  <si>
    <t>PANIPAT</t>
  </si>
  <si>
    <t>CUDDAPAH</t>
  </si>
  <si>
    <t>HYDERABAD</t>
  </si>
  <si>
    <t>NANDYAL</t>
  </si>
  <si>
    <t>SURYAPET</t>
  </si>
  <si>
    <t>TIRUPATI</t>
  </si>
  <si>
    <t>VIJAYAWADA</t>
  </si>
  <si>
    <t>VISHAKAPATNAM</t>
  </si>
  <si>
    <t>BILASPURMP</t>
  </si>
  <si>
    <t>RAIPUR-MP</t>
  </si>
  <si>
    <t>BHOPAL</t>
  </si>
  <si>
    <t>GWALIOR</t>
  </si>
  <si>
    <t>INDORE</t>
  </si>
  <si>
    <t>JABALPUR</t>
  </si>
  <si>
    <t>SENDHWA-MP</t>
  </si>
  <si>
    <t>RUDRAPUR</t>
  </si>
  <si>
    <t>AGRA</t>
  </si>
  <si>
    <t>GHAZIABAD</t>
  </si>
  <si>
    <t>KANPUR</t>
  </si>
  <si>
    <t>SAHARANPUR</t>
  </si>
  <si>
    <t>VARANASI</t>
  </si>
  <si>
    <t>CALICUT</t>
  </si>
  <si>
    <t>COCHIN</t>
  </si>
  <si>
    <t>TRIVANDRUM</t>
  </si>
  <si>
    <t>PONDICHERY</t>
  </si>
  <si>
    <t>YANAM</t>
  </si>
  <si>
    <t>CHENNAI</t>
  </si>
  <si>
    <t>COIMBATORE</t>
  </si>
  <si>
    <t>HOSUR-TK</t>
  </si>
  <si>
    <t>KARUR</t>
  </si>
  <si>
    <t>MADURAI</t>
  </si>
  <si>
    <t>TUTICORIN</t>
  </si>
  <si>
    <t>PANJIM</t>
  </si>
  <si>
    <t>AURANGBDMH</t>
  </si>
  <si>
    <t>BHIWANDI</t>
  </si>
  <si>
    <t>KOLHAPUR</t>
  </si>
  <si>
    <t>PUNE</t>
  </si>
  <si>
    <t>PORT BLAIR</t>
  </si>
  <si>
    <t>TIKAMGARH</t>
  </si>
  <si>
    <t>1)      PLEASE NOTE ITS MANDATORY TO HAVE SERVICE TAX NO W.E.F 01.06.08 FOR DISPATCHES FROM RIL</t>
  </si>
  <si>
    <t xml:space="preserve">2)      CUSTOMERS HAVE TO SUBMIT ORIGINAL 'C' FORM IN ADVANCE AGAINST PURCHASES MADE FROM  </t>
  </si>
  <si>
    <t>3)      SALES TAX / VAT AS APPLICABLE RATES WILL BE EXTRA FOR HAZIRA , GANDHAR &amp; GODOWN SALES.</t>
  </si>
  <si>
    <t>4)      OCTROI &amp; OTHER LOCAL LEVIES ARE TO BE BORNE BY THE CUSTOMER.</t>
  </si>
  <si>
    <t>5)      LOADING CHARGES AND TRANSPORTATION FOR EX.GODOWN SALES TO BE BORNE BY CUSTOMER.</t>
  </si>
  <si>
    <t>6)      INTEREST FREE CREDIT DAYS HAVE BEEN REDUCED FROM 14  TO 10 DAYS.</t>
  </si>
  <si>
    <t>EX WORKS PRICE                          1.5.14</t>
  </si>
  <si>
    <t>EX DEPOT PRICE                1.5.14</t>
  </si>
  <si>
    <t>t :Locational &amp; Regional                                                                                       May-1/PVC/14</t>
  </si>
  <si>
    <t>Pricing Zone</t>
  </si>
  <si>
    <t>Gujarat</t>
  </si>
  <si>
    <t>Rajasthan</t>
  </si>
  <si>
    <t>Karnataka</t>
  </si>
  <si>
    <t>Assam</t>
  </si>
  <si>
    <t>Bihar</t>
  </si>
  <si>
    <t>Jharkhand</t>
  </si>
  <si>
    <t>Meghalaya</t>
  </si>
  <si>
    <t>Orissa</t>
  </si>
  <si>
    <t>Sikkim</t>
  </si>
  <si>
    <t>Tripura</t>
  </si>
  <si>
    <t>West Bengal</t>
  </si>
  <si>
    <t>Chandigarh</t>
  </si>
  <si>
    <t>Himachal Pradesh</t>
  </si>
  <si>
    <t>Jammu &amp; Kashmir</t>
  </si>
  <si>
    <t>Punjab</t>
  </si>
  <si>
    <t>Daman &amp; Diu</t>
  </si>
  <si>
    <t>Dadra, Nagarhaveli</t>
  </si>
  <si>
    <t>Delhi</t>
  </si>
  <si>
    <t>Haryana</t>
  </si>
  <si>
    <t>Andhra Pradesh</t>
  </si>
  <si>
    <t>Chhatisgarh</t>
  </si>
  <si>
    <t>Madhya Pradesh</t>
  </si>
  <si>
    <t>Uttaranchal</t>
  </si>
  <si>
    <t>Uttar Pradesh</t>
  </si>
  <si>
    <t>Kerala</t>
  </si>
  <si>
    <t>Pondicherry</t>
  </si>
  <si>
    <t>Tamil Nadu</t>
  </si>
  <si>
    <t>Goa</t>
  </si>
  <si>
    <t>Maharashtra</t>
  </si>
  <si>
    <t>Andaman &amp; Nicobar</t>
  </si>
  <si>
    <r>
      <t xml:space="preserve">PRICES FOR RELIANCE INDS LTD.  REON PVC </t>
    </r>
    <r>
      <rPr>
        <b/>
        <sz val="16"/>
        <color indexed="10"/>
        <rFont val="Arial"/>
        <family val="2"/>
      </rPr>
      <t xml:space="preserve"> w.e.f.  1ST MAY  - 2014 </t>
    </r>
    <r>
      <rPr>
        <b/>
        <sz val="16"/>
        <color indexed="40"/>
        <rFont val="Arial"/>
        <family val="2"/>
      </rPr>
      <t xml:space="preserve">   0600 AM</t>
    </r>
    <r>
      <rPr>
        <b/>
        <sz val="16"/>
        <color indexed="10"/>
        <rFont val="Arial"/>
        <family val="2"/>
      </rPr>
      <t xml:space="preserve"> :          intro ld/rd 1/4   inc rs1 </t>
    </r>
  </si>
</sst>
</file>

<file path=xl/styles.xml><?xml version="1.0" encoding="utf-8"?>
<styleSheet xmlns="http://schemas.openxmlformats.org/spreadsheetml/2006/main">
  <numFmts count="2">
    <numFmt numFmtId="170" formatCode="0.000"/>
    <numFmt numFmtId="171" formatCode="###0;###0"/>
  </numFmts>
  <fonts count="35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7"/>
      <name val="Arial"/>
      <family val="2"/>
    </font>
    <font>
      <u/>
      <sz val="10"/>
      <color indexed="62"/>
      <name val="Arial"/>
      <family val="2"/>
    </font>
    <font>
      <u/>
      <sz val="16"/>
      <color indexed="12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 Black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b/>
      <sz val="8"/>
      <name val="Verdana"/>
      <family val="2"/>
    </font>
    <font>
      <sz val="12"/>
      <name val="Arial Black"/>
      <family val="2"/>
    </font>
    <font>
      <sz val="8"/>
      <name val="Arial"/>
      <family val="2"/>
    </font>
    <font>
      <b/>
      <sz val="16"/>
      <color indexed="10"/>
      <name val="Arial"/>
      <family val="2"/>
    </font>
    <font>
      <b/>
      <sz val="16"/>
      <color indexed="40"/>
      <name val="Arial"/>
      <family val="2"/>
    </font>
    <font>
      <sz val="11"/>
      <name val="Arial Black"/>
      <family val="2"/>
    </font>
    <font>
      <b/>
      <sz val="8"/>
      <name val="Arial Black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7"/>
      <name val="Arial Black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" fillId="0" borderId="0"/>
  </cellStyleXfs>
  <cellXfs count="227">
    <xf numFmtId="0" fontId="0" fillId="0" borderId="0" xfId="0"/>
    <xf numFmtId="2" fontId="0" fillId="0" borderId="0" xfId="0" applyNumberFormat="1" applyBorder="1"/>
    <xf numFmtId="2" fontId="3" fillId="0" borderId="0" xfId="0" applyNumberFormat="1" applyFont="1" applyBorder="1" applyAlignment="1">
      <alignment horizontal="left" indent="6"/>
    </xf>
    <xf numFmtId="0" fontId="5" fillId="0" borderId="0" xfId="1" applyFont="1" applyAlignment="1" applyProtection="1">
      <alignment horizontal="right" indent="1"/>
      <protection hidden="1"/>
    </xf>
    <xf numFmtId="2" fontId="7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0" fillId="0" borderId="0" xfId="0" applyNumberFormat="1" applyFont="1" applyBorder="1"/>
    <xf numFmtId="2" fontId="12" fillId="0" borderId="0" xfId="0" applyNumberFormat="1" applyFont="1" applyBorder="1" applyAlignment="1">
      <alignment horizontal="centerContinuous"/>
    </xf>
    <xf numFmtId="2" fontId="12" fillId="0" borderId="0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left" indent="1"/>
    </xf>
    <xf numFmtId="2" fontId="12" fillId="0" borderId="5" xfId="0" applyNumberFormat="1" applyFont="1" applyBorder="1" applyAlignment="1">
      <alignment horizontal="left" indent="1"/>
    </xf>
    <xf numFmtId="1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" fontId="10" fillId="0" borderId="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right"/>
    </xf>
    <xf numFmtId="2" fontId="10" fillId="0" borderId="6" xfId="0" applyNumberFormat="1" applyFont="1" applyBorder="1"/>
    <xf numFmtId="2" fontId="10" fillId="0" borderId="7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Continuous"/>
    </xf>
    <xf numFmtId="2" fontId="10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/>
    <xf numFmtId="1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11" fillId="0" borderId="0" xfId="0" applyNumberFormat="1" applyFont="1"/>
    <xf numFmtId="2" fontId="12" fillId="0" borderId="0" xfId="0" applyNumberFormat="1" applyFont="1"/>
    <xf numFmtId="2" fontId="15" fillId="0" borderId="0" xfId="0" applyNumberFormat="1" applyFont="1"/>
    <xf numFmtId="2" fontId="0" fillId="0" borderId="0" xfId="0" applyNumberFormat="1"/>
    <xf numFmtId="2" fontId="10" fillId="0" borderId="0" xfId="0" applyNumberFormat="1" applyFont="1"/>
    <xf numFmtId="2" fontId="8" fillId="0" borderId="0" xfId="0" applyNumberFormat="1" applyFont="1" applyBorder="1"/>
    <xf numFmtId="2" fontId="11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9" fillId="0" borderId="6" xfId="0" applyFont="1" applyBorder="1" applyAlignment="1">
      <alignment horizontal="left" shrinkToFit="1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2" fontId="11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 vertical="center"/>
    </xf>
    <xf numFmtId="0" fontId="12" fillId="0" borderId="0" xfId="0" applyFont="1"/>
    <xf numFmtId="2" fontId="11" fillId="0" borderId="6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6" xfId="0" applyFont="1" applyFill="1" applyBorder="1" applyAlignment="1">
      <alignment horizontal="left"/>
    </xf>
    <xf numFmtId="170" fontId="9" fillId="0" borderId="12" xfId="0" applyNumberFormat="1" applyFont="1" applyBorder="1" applyAlignment="1">
      <alignment horizontal="left"/>
    </xf>
    <xf numFmtId="2" fontId="11" fillId="0" borderId="8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justify"/>
    </xf>
    <xf numFmtId="2" fontId="11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12"/>
    </xf>
    <xf numFmtId="0" fontId="12" fillId="0" borderId="0" xfId="0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3"/>
    </xf>
    <xf numFmtId="2" fontId="18" fillId="0" borderId="0" xfId="0" applyNumberFormat="1" applyFont="1" applyBorder="1" applyAlignment="1"/>
    <xf numFmtId="2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1" fontId="10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33" fillId="0" borderId="6" xfId="0" applyFont="1" applyBorder="1" applyAlignment="1">
      <alignment horizontal="left" indent="1"/>
    </xf>
    <xf numFmtId="0" fontId="20" fillId="0" borderId="0" xfId="0" applyFont="1"/>
    <xf numFmtId="2" fontId="9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right"/>
    </xf>
    <xf numFmtId="2" fontId="12" fillId="0" borderId="6" xfId="0" applyNumberFormat="1" applyFont="1" applyBorder="1"/>
    <xf numFmtId="2" fontId="12" fillId="0" borderId="7" xfId="0" applyNumberFormat="1" applyFont="1" applyBorder="1"/>
    <xf numFmtId="2" fontId="9" fillId="0" borderId="6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/>
    <xf numFmtId="2" fontId="12" fillId="0" borderId="10" xfId="0" applyNumberFormat="1" applyFont="1" applyBorder="1"/>
    <xf numFmtId="0" fontId="9" fillId="0" borderId="25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 shrinkToFit="1"/>
    </xf>
    <xf numFmtId="2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0" fillId="0" borderId="12" xfId="0" applyNumberFormat="1" applyBorder="1"/>
    <xf numFmtId="0" fontId="9" fillId="0" borderId="14" xfId="0" applyFont="1" applyBorder="1" applyAlignment="1">
      <alignment horizontal="left"/>
    </xf>
    <xf numFmtId="2" fontId="10" fillId="0" borderId="7" xfId="0" applyNumberFormat="1" applyFont="1" applyBorder="1" applyAlignment="1">
      <alignment horizontal="right"/>
    </xf>
    <xf numFmtId="2" fontId="21" fillId="0" borderId="22" xfId="0" applyNumberFormat="1" applyFont="1" applyBorder="1" applyAlignment="1"/>
    <xf numFmtId="2" fontId="21" fillId="0" borderId="5" xfId="0" applyNumberFormat="1" applyFont="1" applyBorder="1" applyAlignment="1"/>
    <xf numFmtId="2" fontId="21" fillId="0" borderId="1" xfId="0" applyNumberFormat="1" applyFont="1" applyBorder="1" applyAlignment="1"/>
    <xf numFmtId="2" fontId="17" fillId="0" borderId="0" xfId="0" applyNumberFormat="1" applyFont="1" applyBorder="1"/>
    <xf numFmtId="2" fontId="23" fillId="0" borderId="0" xfId="0" applyNumberFormat="1" applyFont="1" applyBorder="1" applyAlignment="1">
      <alignment horizontal="left"/>
    </xf>
    <xf numFmtId="0" fontId="33" fillId="0" borderId="12" xfId="0" applyFont="1" applyBorder="1" applyAlignment="1">
      <alignment horizontal="left" indent="1"/>
    </xf>
    <xf numFmtId="0" fontId="33" fillId="0" borderId="14" xfId="0" applyFont="1" applyBorder="1" applyAlignment="1"/>
    <xf numFmtId="10" fontId="12" fillId="0" borderId="0" xfId="0" applyNumberFormat="1" applyFont="1" applyBorder="1" applyAlignment="1">
      <alignment horizontal="centerContinuous"/>
    </xf>
    <xf numFmtId="2" fontId="12" fillId="0" borderId="22" xfId="0" applyNumberFormat="1" applyFont="1" applyBorder="1" applyAlignment="1">
      <alignment horizontal="left" indent="1"/>
    </xf>
    <xf numFmtId="2" fontId="12" fillId="0" borderId="20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Continuous"/>
    </xf>
    <xf numFmtId="2" fontId="12" fillId="0" borderId="21" xfId="0" applyNumberFormat="1" applyFont="1" applyBorder="1" applyAlignment="1">
      <alignment horizontal="left" indent="1"/>
    </xf>
    <xf numFmtId="0" fontId="26" fillId="0" borderId="26" xfId="0" applyFont="1" applyBorder="1"/>
    <xf numFmtId="0" fontId="26" fillId="0" borderId="5" xfId="0" applyFont="1" applyBorder="1"/>
    <xf numFmtId="0" fontId="26" fillId="0" borderId="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Fill="1" applyBorder="1" applyAlignment="1">
      <alignment horizontal="left"/>
    </xf>
    <xf numFmtId="2" fontId="26" fillId="0" borderId="6" xfId="0" applyNumberFormat="1" applyFont="1" applyBorder="1"/>
    <xf numFmtId="0" fontId="27" fillId="0" borderId="27" xfId="0" applyFont="1" applyBorder="1"/>
    <xf numFmtId="1" fontId="23" fillId="0" borderId="20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left" indent="1"/>
    </xf>
    <xf numFmtId="2" fontId="12" fillId="0" borderId="1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Continuous"/>
    </xf>
    <xf numFmtId="10" fontId="12" fillId="0" borderId="2" xfId="0" applyNumberFormat="1" applyFont="1" applyBorder="1" applyAlignment="1">
      <alignment horizontal="centerContinuous"/>
    </xf>
    <xf numFmtId="2" fontId="12" fillId="0" borderId="3" xfId="0" applyNumberFormat="1" applyFont="1" applyBorder="1" applyAlignment="1">
      <alignment horizontal="left" indent="1"/>
    </xf>
    <xf numFmtId="0" fontId="9" fillId="0" borderId="28" xfId="0" applyFont="1" applyBorder="1" applyAlignment="1">
      <alignment horizontal="left" indent="1"/>
    </xf>
    <xf numFmtId="0" fontId="32" fillId="0" borderId="0" xfId="2"/>
    <xf numFmtId="2" fontId="9" fillId="0" borderId="0" xfId="0" applyNumberFormat="1" applyFont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left"/>
    </xf>
    <xf numFmtId="0" fontId="28" fillId="0" borderId="0" xfId="2" applyFont="1" applyAlignment="1">
      <alignment horizontal="left" vertical="top"/>
    </xf>
    <xf numFmtId="0" fontId="29" fillId="0" borderId="0" xfId="2" applyFont="1" applyAlignment="1">
      <alignment vertical="top" wrapText="1"/>
    </xf>
    <xf numFmtId="0" fontId="29" fillId="0" borderId="42" xfId="2" applyFont="1" applyBorder="1" applyAlignment="1">
      <alignment wrapText="1"/>
    </xf>
    <xf numFmtId="0" fontId="28" fillId="0" borderId="43" xfId="2" applyFont="1" applyBorder="1" applyAlignment="1">
      <alignment horizontal="left" vertical="top" wrapText="1"/>
    </xf>
    <xf numFmtId="0" fontId="28" fillId="0" borderId="44" xfId="2" applyFont="1" applyBorder="1" applyAlignment="1">
      <alignment horizontal="left" vertical="top" wrapText="1"/>
    </xf>
    <xf numFmtId="0" fontId="29" fillId="0" borderId="45" xfId="2" applyFont="1" applyBorder="1" applyAlignment="1">
      <alignment wrapText="1"/>
    </xf>
    <xf numFmtId="0" fontId="30" fillId="0" borderId="43" xfId="2" applyFont="1" applyBorder="1" applyAlignment="1">
      <alignment horizontal="left" vertical="top" wrapText="1"/>
    </xf>
    <xf numFmtId="0" fontId="30" fillId="0" borderId="43" xfId="2" applyFont="1" applyBorder="1" applyAlignment="1">
      <alignment horizontal="center" vertical="top" wrapText="1"/>
    </xf>
    <xf numFmtId="171" fontId="30" fillId="0" borderId="44" xfId="2" applyNumberFormat="1" applyFont="1" applyBorder="1" applyAlignment="1">
      <alignment horizontal="center" vertical="top" wrapText="1"/>
    </xf>
    <xf numFmtId="171" fontId="30" fillId="0" borderId="43" xfId="2" applyNumberFormat="1" applyFont="1" applyBorder="1" applyAlignment="1">
      <alignment horizontal="center" vertical="top" wrapText="1"/>
    </xf>
    <xf numFmtId="0" fontId="30" fillId="0" borderId="44" xfId="2" applyFont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11" fillId="0" borderId="29" xfId="0" applyNumberFormat="1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 vertical="center" wrapText="1"/>
    </xf>
    <xf numFmtId="2" fontId="11" fillId="0" borderId="31" xfId="0" applyNumberFormat="1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32" xfId="0" applyNumberFormat="1" applyFont="1" applyBorder="1" applyAlignment="1">
      <alignment horizontal="center" vertical="center" wrapText="1"/>
    </xf>
    <xf numFmtId="2" fontId="11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20" xfId="0" applyNumberFormat="1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1" fontId="17" fillId="0" borderId="23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1" fontId="12" fillId="2" borderId="14" xfId="0" applyNumberFormat="1" applyFont="1" applyFill="1" applyBorder="1" applyAlignment="1">
      <alignment horizontal="center" vertical="center" wrapText="1"/>
    </xf>
    <xf numFmtId="1" fontId="12" fillId="2" borderId="36" xfId="0" applyNumberFormat="1" applyFont="1" applyFill="1" applyBorder="1" applyAlignment="1">
      <alignment horizontal="center" vertical="center" wrapText="1"/>
    </xf>
    <xf numFmtId="1" fontId="12" fillId="2" borderId="37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indent="1"/>
    </xf>
    <xf numFmtId="2" fontId="34" fillId="0" borderId="38" xfId="0" applyNumberFormat="1" applyFont="1" applyBorder="1" applyAlignment="1">
      <alignment horizontal="center" vertical="center"/>
    </xf>
    <xf numFmtId="2" fontId="34" fillId="0" borderId="39" xfId="0" applyNumberFormat="1" applyFont="1" applyBorder="1" applyAlignment="1">
      <alignment horizontal="center" vertical="center"/>
    </xf>
    <xf numFmtId="2" fontId="34" fillId="0" borderId="28" xfId="0" applyNumberFormat="1" applyFont="1" applyBorder="1" applyAlignment="1">
      <alignment horizontal="center" vertical="center"/>
    </xf>
    <xf numFmtId="2" fontId="22" fillId="0" borderId="17" xfId="0" applyNumberFormat="1" applyFont="1" applyBorder="1" applyAlignment="1">
      <alignment horizontal="left" vertical="center"/>
    </xf>
    <xf numFmtId="2" fontId="22" fillId="0" borderId="40" xfId="0" applyNumberFormat="1" applyFont="1" applyBorder="1" applyAlignment="1">
      <alignment horizontal="left" vertical="center"/>
    </xf>
    <xf numFmtId="2" fontId="22" fillId="0" borderId="18" xfId="0" applyNumberFormat="1" applyFont="1" applyBorder="1" applyAlignment="1">
      <alignment horizontal="left" vertical="center"/>
    </xf>
    <xf numFmtId="0" fontId="26" fillId="0" borderId="19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70" fontId="1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" fontId="1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428625</xdr:colOff>
      <xdr:row>0</xdr:row>
      <xdr:rowOff>28575</xdr:rowOff>
    </xdr:from>
    <xdr:to>
      <xdr:col>16</xdr:col>
      <xdr:colOff>809625</xdr:colOff>
      <xdr:row>1</xdr:row>
      <xdr:rowOff>276225</xdr:rowOff>
    </xdr:to>
    <xdr:pic>
      <xdr:nvPicPr>
        <xdr:cNvPr id="2693" name="Picture 5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9150" y="28575"/>
          <a:ext cx="5648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990600</xdr:colOff>
      <xdr:row>0</xdr:row>
      <xdr:rowOff>47625</xdr:rowOff>
    </xdr:from>
    <xdr:to>
      <xdr:col>25</xdr:col>
      <xdr:colOff>542925</xdr:colOff>
      <xdr:row>1</xdr:row>
      <xdr:rowOff>85725</xdr:rowOff>
    </xdr:to>
    <xdr:pic>
      <xdr:nvPicPr>
        <xdr:cNvPr id="2694" name="Picture 7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602825" y="47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vip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workbookViewId="0">
      <selection activeCell="D1" sqref="D1"/>
    </sheetView>
  </sheetViews>
  <sheetFormatPr defaultRowHeight="15"/>
  <cols>
    <col min="1" max="1" width="9.140625" style="162"/>
    <col min="2" max="2" width="23.140625" style="162" customWidth="1"/>
    <col min="3" max="3" width="14.7109375" style="162" customWidth="1"/>
    <col min="4" max="4" width="19" style="162" customWidth="1"/>
    <col min="5" max="5" width="16.42578125" style="162" customWidth="1"/>
    <col min="6" max="16384" width="9.140625" style="162"/>
  </cols>
  <sheetData>
    <row r="1" spans="1:6">
      <c r="A1" s="165" t="s">
        <v>200</v>
      </c>
      <c r="B1" s="166"/>
      <c r="C1" s="166"/>
      <c r="D1" s="166"/>
      <c r="E1" s="166"/>
      <c r="F1" s="166"/>
    </row>
    <row r="2" spans="1:6">
      <c r="A2" s="167"/>
      <c r="B2" s="168" t="s">
        <v>112</v>
      </c>
      <c r="C2" s="168" t="s">
        <v>201</v>
      </c>
      <c r="D2" s="168" t="s">
        <v>113</v>
      </c>
      <c r="E2" s="169" t="s">
        <v>114</v>
      </c>
      <c r="F2" s="166"/>
    </row>
    <row r="3" spans="1:6">
      <c r="A3" s="170"/>
      <c r="B3" s="171" t="s">
        <v>202</v>
      </c>
      <c r="C3" s="171" t="s">
        <v>115</v>
      </c>
      <c r="D3" s="172" t="s">
        <v>58</v>
      </c>
      <c r="E3" s="173">
        <v>500</v>
      </c>
      <c r="F3" s="166"/>
    </row>
    <row r="4" spans="1:6">
      <c r="A4" s="170"/>
      <c r="B4" s="171" t="s">
        <v>202</v>
      </c>
      <c r="C4" s="171" t="s">
        <v>38</v>
      </c>
      <c r="D4" s="172" t="s">
        <v>58</v>
      </c>
      <c r="E4" s="173">
        <v>500</v>
      </c>
      <c r="F4" s="166"/>
    </row>
    <row r="5" spans="1:6">
      <c r="A5" s="170"/>
      <c r="B5" s="171" t="s">
        <v>202</v>
      </c>
      <c r="C5" s="171" t="s">
        <v>116</v>
      </c>
      <c r="D5" s="172" t="s">
        <v>58</v>
      </c>
      <c r="E5" s="173">
        <v>500</v>
      </c>
      <c r="F5" s="166"/>
    </row>
    <row r="6" spans="1:6">
      <c r="A6" s="170"/>
      <c r="B6" s="171" t="s">
        <v>202</v>
      </c>
      <c r="C6" s="171" t="s">
        <v>117</v>
      </c>
      <c r="D6" s="172" t="s">
        <v>58</v>
      </c>
      <c r="E6" s="173">
        <v>1500</v>
      </c>
      <c r="F6" s="166"/>
    </row>
    <row r="7" spans="1:6">
      <c r="A7" s="170"/>
      <c r="B7" s="171" t="s">
        <v>202</v>
      </c>
      <c r="C7" s="171" t="s">
        <v>118</v>
      </c>
      <c r="D7" s="172" t="s">
        <v>58</v>
      </c>
      <c r="E7" s="173">
        <v>500</v>
      </c>
      <c r="F7" s="166"/>
    </row>
    <row r="8" spans="1:6">
      <c r="A8" s="170"/>
      <c r="B8" s="171" t="s">
        <v>202</v>
      </c>
      <c r="C8" s="171" t="s">
        <v>119</v>
      </c>
      <c r="D8" s="172" t="s">
        <v>58</v>
      </c>
      <c r="E8" s="173">
        <v>1000</v>
      </c>
      <c r="F8" s="166"/>
    </row>
    <row r="9" spans="1:6">
      <c r="A9" s="170"/>
      <c r="B9" s="171" t="s">
        <v>202</v>
      </c>
      <c r="C9" s="171" t="s">
        <v>120</v>
      </c>
      <c r="D9" s="172" t="s">
        <v>58</v>
      </c>
      <c r="E9" s="173">
        <v>500</v>
      </c>
      <c r="F9" s="166"/>
    </row>
    <row r="10" spans="1:6">
      <c r="A10" s="170"/>
      <c r="B10" s="171" t="s">
        <v>202</v>
      </c>
      <c r="C10" s="171" t="s">
        <v>121</v>
      </c>
      <c r="D10" s="172" t="s">
        <v>58</v>
      </c>
      <c r="E10" s="173">
        <v>500</v>
      </c>
      <c r="F10" s="166"/>
    </row>
    <row r="11" spans="1:6">
      <c r="A11" s="170"/>
      <c r="B11" s="171" t="s">
        <v>203</v>
      </c>
      <c r="C11" s="171" t="s">
        <v>122</v>
      </c>
      <c r="D11" s="174">
        <v>800</v>
      </c>
      <c r="E11" s="173">
        <v>250</v>
      </c>
      <c r="F11" s="166"/>
    </row>
    <row r="12" spans="1:6">
      <c r="A12" s="170"/>
      <c r="B12" s="171" t="s">
        <v>203</v>
      </c>
      <c r="C12" s="171" t="s">
        <v>75</v>
      </c>
      <c r="D12" s="174">
        <v>800</v>
      </c>
      <c r="E12" s="173">
        <v>500</v>
      </c>
      <c r="F12" s="166"/>
    </row>
    <row r="13" spans="1:6">
      <c r="A13" s="170"/>
      <c r="B13" s="171" t="s">
        <v>203</v>
      </c>
      <c r="C13" s="171" t="s">
        <v>123</v>
      </c>
      <c r="D13" s="174">
        <v>800</v>
      </c>
      <c r="E13" s="173">
        <v>500</v>
      </c>
      <c r="F13" s="166"/>
    </row>
    <row r="14" spans="1:6">
      <c r="A14" s="170"/>
      <c r="B14" s="171" t="s">
        <v>203</v>
      </c>
      <c r="C14" s="171" t="s">
        <v>124</v>
      </c>
      <c r="D14" s="174">
        <v>800</v>
      </c>
      <c r="E14" s="173">
        <v>500</v>
      </c>
      <c r="F14" s="166"/>
    </row>
    <row r="15" spans="1:6">
      <c r="A15" s="170"/>
      <c r="B15" s="171" t="s">
        <v>203</v>
      </c>
      <c r="C15" s="171" t="s">
        <v>125</v>
      </c>
      <c r="D15" s="174">
        <v>800</v>
      </c>
      <c r="E15" s="173">
        <v>500</v>
      </c>
      <c r="F15" s="166"/>
    </row>
    <row r="16" spans="1:6">
      <c r="A16" s="170"/>
      <c r="B16" s="171" t="s">
        <v>204</v>
      </c>
      <c r="C16" s="171" t="s">
        <v>126</v>
      </c>
      <c r="D16" s="174">
        <v>800</v>
      </c>
      <c r="E16" s="173">
        <v>2500</v>
      </c>
      <c r="F16" s="166"/>
    </row>
    <row r="17" spans="1:6">
      <c r="A17" s="170"/>
      <c r="B17" s="171" t="s">
        <v>204</v>
      </c>
      <c r="C17" s="171" t="s">
        <v>127</v>
      </c>
      <c r="D17" s="174">
        <v>800</v>
      </c>
      <c r="E17" s="173">
        <v>2500</v>
      </c>
      <c r="F17" s="166"/>
    </row>
    <row r="18" spans="1:6">
      <c r="A18" s="170"/>
      <c r="B18" s="171" t="s">
        <v>204</v>
      </c>
      <c r="C18" s="171" t="s">
        <v>128</v>
      </c>
      <c r="D18" s="174">
        <v>800</v>
      </c>
      <c r="E18" s="173">
        <v>1500</v>
      </c>
      <c r="F18" s="166"/>
    </row>
    <row r="19" spans="1:6">
      <c r="A19" s="170"/>
      <c r="B19" s="171" t="s">
        <v>204</v>
      </c>
      <c r="C19" s="171" t="s">
        <v>129</v>
      </c>
      <c r="D19" s="174">
        <v>800</v>
      </c>
      <c r="E19" s="173">
        <v>1500</v>
      </c>
      <c r="F19" s="166"/>
    </row>
    <row r="20" spans="1:6">
      <c r="A20" s="170"/>
      <c r="B20" s="171" t="s">
        <v>204</v>
      </c>
      <c r="C20" s="171" t="s">
        <v>130</v>
      </c>
      <c r="D20" s="174">
        <v>800</v>
      </c>
      <c r="E20" s="173">
        <v>2500</v>
      </c>
      <c r="F20" s="166"/>
    </row>
    <row r="21" spans="1:6">
      <c r="A21" s="170"/>
      <c r="B21" s="171" t="s">
        <v>205</v>
      </c>
      <c r="C21" s="171" t="s">
        <v>131</v>
      </c>
      <c r="D21" s="174">
        <v>800</v>
      </c>
      <c r="E21" s="173">
        <v>2500</v>
      </c>
      <c r="F21" s="166"/>
    </row>
    <row r="22" spans="1:6">
      <c r="A22" s="170"/>
      <c r="B22" s="171" t="s">
        <v>206</v>
      </c>
      <c r="C22" s="171" t="s">
        <v>132</v>
      </c>
      <c r="D22" s="174">
        <v>800</v>
      </c>
      <c r="E22" s="173">
        <v>2500</v>
      </c>
      <c r="F22" s="166"/>
    </row>
    <row r="23" spans="1:6">
      <c r="A23" s="170"/>
      <c r="B23" s="171" t="s">
        <v>207</v>
      </c>
      <c r="C23" s="171" t="s">
        <v>133</v>
      </c>
      <c r="D23" s="174">
        <v>800</v>
      </c>
      <c r="E23" s="173">
        <v>2500</v>
      </c>
      <c r="F23" s="166"/>
    </row>
    <row r="24" spans="1:6">
      <c r="A24" s="170"/>
      <c r="B24" s="171" t="s">
        <v>207</v>
      </c>
      <c r="C24" s="171" t="s">
        <v>134</v>
      </c>
      <c r="D24" s="174">
        <v>800</v>
      </c>
      <c r="E24" s="173">
        <v>2500</v>
      </c>
      <c r="F24" s="166"/>
    </row>
    <row r="25" spans="1:6">
      <c r="A25" s="170"/>
      <c r="B25" s="171" t="s">
        <v>208</v>
      </c>
      <c r="C25" s="171" t="s">
        <v>135</v>
      </c>
      <c r="D25" s="174">
        <v>800</v>
      </c>
      <c r="E25" s="173">
        <v>2500</v>
      </c>
      <c r="F25" s="166"/>
    </row>
    <row r="26" spans="1:6">
      <c r="A26" s="170"/>
      <c r="B26" s="171" t="s">
        <v>209</v>
      </c>
      <c r="C26" s="171" t="s">
        <v>136</v>
      </c>
      <c r="D26" s="174">
        <v>800</v>
      </c>
      <c r="E26" s="173">
        <v>2500</v>
      </c>
      <c r="F26" s="166"/>
    </row>
    <row r="27" spans="1:6">
      <c r="A27" s="170"/>
      <c r="B27" s="171" t="s">
        <v>209</v>
      </c>
      <c r="C27" s="171" t="s">
        <v>137</v>
      </c>
      <c r="D27" s="174">
        <v>800</v>
      </c>
      <c r="E27" s="173">
        <v>2500</v>
      </c>
      <c r="F27" s="166"/>
    </row>
    <row r="28" spans="1:6">
      <c r="A28" s="170"/>
      <c r="B28" s="171" t="s">
        <v>209</v>
      </c>
      <c r="C28" s="171" t="s">
        <v>138</v>
      </c>
      <c r="D28" s="174">
        <v>800</v>
      </c>
      <c r="E28" s="173">
        <v>2500</v>
      </c>
      <c r="F28" s="166"/>
    </row>
    <row r="29" spans="1:6">
      <c r="A29" s="170"/>
      <c r="B29" s="171" t="s">
        <v>210</v>
      </c>
      <c r="C29" s="171" t="s">
        <v>139</v>
      </c>
      <c r="D29" s="174">
        <v>800</v>
      </c>
      <c r="E29" s="173">
        <v>2500</v>
      </c>
      <c r="F29" s="166"/>
    </row>
    <row r="30" spans="1:6">
      <c r="A30" s="170"/>
      <c r="B30" s="171" t="s">
        <v>211</v>
      </c>
      <c r="C30" s="171" t="s">
        <v>140</v>
      </c>
      <c r="D30" s="174">
        <v>800</v>
      </c>
      <c r="E30" s="173">
        <v>1500</v>
      </c>
      <c r="F30" s="166"/>
    </row>
    <row r="31" spans="1:6">
      <c r="A31" s="170"/>
      <c r="B31" s="171" t="s">
        <v>212</v>
      </c>
      <c r="C31" s="171" t="s">
        <v>141</v>
      </c>
      <c r="D31" s="174">
        <v>800</v>
      </c>
      <c r="E31" s="173">
        <v>2500</v>
      </c>
      <c r="F31" s="166"/>
    </row>
    <row r="32" spans="1:6">
      <c r="A32" s="170"/>
      <c r="B32" s="171" t="s">
        <v>212</v>
      </c>
      <c r="C32" s="171" t="s">
        <v>142</v>
      </c>
      <c r="D32" s="174">
        <v>800</v>
      </c>
      <c r="E32" s="173">
        <v>2500</v>
      </c>
      <c r="F32" s="166"/>
    </row>
    <row r="33" spans="1:6">
      <c r="A33" s="170"/>
      <c r="B33" s="171" t="s">
        <v>212</v>
      </c>
      <c r="C33" s="171" t="s">
        <v>143</v>
      </c>
      <c r="D33" s="174">
        <v>800</v>
      </c>
      <c r="E33" s="173">
        <v>2500</v>
      </c>
      <c r="F33" s="166"/>
    </row>
    <row r="34" spans="1:6">
      <c r="A34" s="170"/>
      <c r="B34" s="171" t="s">
        <v>213</v>
      </c>
      <c r="C34" s="171" t="s">
        <v>144</v>
      </c>
      <c r="D34" s="174">
        <v>800</v>
      </c>
      <c r="E34" s="175" t="s">
        <v>58</v>
      </c>
      <c r="F34" s="166"/>
    </row>
    <row r="35" spans="1:6">
      <c r="A35" s="170"/>
      <c r="B35" s="171" t="s">
        <v>214</v>
      </c>
      <c r="C35" s="171" t="s">
        <v>145</v>
      </c>
      <c r="D35" s="174">
        <v>800</v>
      </c>
      <c r="E35" s="175" t="s">
        <v>58</v>
      </c>
      <c r="F35" s="166"/>
    </row>
    <row r="36" spans="1:6">
      <c r="A36" s="170"/>
      <c r="B36" s="171" t="s">
        <v>214</v>
      </c>
      <c r="C36" s="171" t="s">
        <v>146</v>
      </c>
      <c r="D36" s="174">
        <v>800</v>
      </c>
      <c r="E36" s="175" t="s">
        <v>58</v>
      </c>
      <c r="F36" s="166"/>
    </row>
    <row r="37" spans="1:6">
      <c r="A37" s="170"/>
      <c r="B37" s="171" t="s">
        <v>215</v>
      </c>
      <c r="C37" s="171" t="s">
        <v>46</v>
      </c>
      <c r="D37" s="174">
        <v>800</v>
      </c>
      <c r="E37" s="175" t="s">
        <v>58</v>
      </c>
      <c r="F37" s="166"/>
    </row>
    <row r="38" spans="1:6">
      <c r="A38" s="170"/>
      <c r="B38" s="171" t="s">
        <v>215</v>
      </c>
      <c r="C38" s="171" t="s">
        <v>147</v>
      </c>
      <c r="D38" s="174">
        <v>800</v>
      </c>
      <c r="E38" s="175" t="s">
        <v>58</v>
      </c>
      <c r="F38" s="166"/>
    </row>
    <row r="39" spans="1:6">
      <c r="A39" s="170"/>
      <c r="B39" s="171" t="s">
        <v>216</v>
      </c>
      <c r="C39" s="171" t="s">
        <v>148</v>
      </c>
      <c r="D39" s="174">
        <v>800</v>
      </c>
      <c r="E39" s="175" t="s">
        <v>58</v>
      </c>
      <c r="F39" s="166"/>
    </row>
    <row r="40" spans="1:6">
      <c r="A40" s="170"/>
      <c r="B40" s="171" t="s">
        <v>217</v>
      </c>
      <c r="C40" s="171" t="s">
        <v>42</v>
      </c>
      <c r="D40" s="174">
        <v>800</v>
      </c>
      <c r="E40" s="173">
        <v>1000</v>
      </c>
      <c r="F40" s="166"/>
    </row>
    <row r="41" spans="1:6">
      <c r="A41" s="170"/>
      <c r="B41" s="171" t="s">
        <v>217</v>
      </c>
      <c r="C41" s="171" t="s">
        <v>149</v>
      </c>
      <c r="D41" s="174">
        <v>800</v>
      </c>
      <c r="E41" s="173">
        <v>500</v>
      </c>
      <c r="F41" s="166"/>
    </row>
    <row r="42" spans="1:6">
      <c r="A42" s="170"/>
      <c r="B42" s="171" t="s">
        <v>218</v>
      </c>
      <c r="C42" s="171" t="s">
        <v>61</v>
      </c>
      <c r="D42" s="174">
        <v>800</v>
      </c>
      <c r="E42" s="173">
        <v>1000</v>
      </c>
      <c r="F42" s="166"/>
    </row>
    <row r="43" spans="1:6">
      <c r="A43" s="170"/>
      <c r="B43" s="171" t="s">
        <v>219</v>
      </c>
      <c r="C43" s="171" t="s">
        <v>150</v>
      </c>
      <c r="D43" s="174">
        <v>800</v>
      </c>
      <c r="E43" s="173">
        <v>250</v>
      </c>
      <c r="F43" s="166"/>
    </row>
    <row r="44" spans="1:6">
      <c r="A44" s="170"/>
      <c r="B44" s="171" t="s">
        <v>220</v>
      </c>
      <c r="C44" s="171" t="s">
        <v>151</v>
      </c>
      <c r="D44" s="174">
        <v>800</v>
      </c>
      <c r="E44" s="173">
        <v>250</v>
      </c>
      <c r="F44" s="166"/>
    </row>
    <row r="45" spans="1:6">
      <c r="A45" s="170"/>
      <c r="B45" s="171" t="s">
        <v>220</v>
      </c>
      <c r="C45" s="171" t="s">
        <v>152</v>
      </c>
      <c r="D45" s="174">
        <v>800</v>
      </c>
      <c r="E45" s="173">
        <v>250</v>
      </c>
      <c r="F45" s="166"/>
    </row>
    <row r="46" spans="1:6">
      <c r="A46" s="170"/>
      <c r="B46" s="171" t="s">
        <v>220</v>
      </c>
      <c r="C46" s="171" t="s">
        <v>153</v>
      </c>
      <c r="D46" s="174">
        <v>800</v>
      </c>
      <c r="E46" s="173">
        <v>250</v>
      </c>
      <c r="F46" s="166"/>
    </row>
    <row r="47" spans="1:6">
      <c r="A47" s="170"/>
      <c r="B47" s="171" t="s">
        <v>221</v>
      </c>
      <c r="C47" s="171" t="s">
        <v>154</v>
      </c>
      <c r="D47" s="174">
        <v>800</v>
      </c>
      <c r="E47" s="173">
        <v>2500</v>
      </c>
      <c r="F47" s="166"/>
    </row>
    <row r="48" spans="1:6">
      <c r="A48" s="170"/>
      <c r="B48" s="171" t="s">
        <v>221</v>
      </c>
      <c r="C48" s="171" t="s">
        <v>155</v>
      </c>
      <c r="D48" s="174">
        <v>800</v>
      </c>
      <c r="E48" s="173">
        <v>1500</v>
      </c>
      <c r="F48" s="166"/>
    </row>
    <row r="49" spans="1:6">
      <c r="A49" s="170"/>
      <c r="B49" s="171" t="s">
        <v>221</v>
      </c>
      <c r="C49" s="171" t="s">
        <v>156</v>
      </c>
      <c r="D49" s="174">
        <v>800</v>
      </c>
      <c r="E49" s="173">
        <v>1500</v>
      </c>
      <c r="F49" s="166"/>
    </row>
    <row r="50" spans="1:6">
      <c r="A50" s="170"/>
      <c r="B50" s="171" t="s">
        <v>221</v>
      </c>
      <c r="C50" s="171" t="s">
        <v>157</v>
      </c>
      <c r="D50" s="174">
        <v>800</v>
      </c>
      <c r="E50" s="173">
        <v>1500</v>
      </c>
      <c r="F50" s="166"/>
    </row>
    <row r="51" spans="1:6">
      <c r="A51" s="170"/>
      <c r="B51" s="171" t="s">
        <v>221</v>
      </c>
      <c r="C51" s="171" t="s">
        <v>158</v>
      </c>
      <c r="D51" s="174">
        <v>800</v>
      </c>
      <c r="E51" s="173">
        <v>2500</v>
      </c>
      <c r="F51" s="166"/>
    </row>
    <row r="52" spans="1:6">
      <c r="A52" s="170"/>
      <c r="B52" s="171" t="s">
        <v>221</v>
      </c>
      <c r="C52" s="171" t="s">
        <v>159</v>
      </c>
      <c r="D52" s="174">
        <v>800</v>
      </c>
      <c r="E52" s="173">
        <v>1500</v>
      </c>
      <c r="F52" s="166"/>
    </row>
    <row r="53" spans="1:6" ht="24">
      <c r="A53" s="170"/>
      <c r="B53" s="171" t="s">
        <v>221</v>
      </c>
      <c r="C53" s="171" t="s">
        <v>160</v>
      </c>
      <c r="D53" s="174">
        <v>800</v>
      </c>
      <c r="E53" s="173">
        <v>1500</v>
      </c>
      <c r="F53" s="166"/>
    </row>
    <row r="54" spans="1:6">
      <c r="A54" s="170"/>
      <c r="B54" s="171" t="s">
        <v>222</v>
      </c>
      <c r="C54" s="171" t="s">
        <v>161</v>
      </c>
      <c r="D54" s="174">
        <v>800</v>
      </c>
      <c r="E54" s="173">
        <v>1500</v>
      </c>
      <c r="F54" s="166"/>
    </row>
    <row r="55" spans="1:6">
      <c r="A55" s="170"/>
      <c r="B55" s="171" t="s">
        <v>222</v>
      </c>
      <c r="C55" s="171" t="s">
        <v>162</v>
      </c>
      <c r="D55" s="174">
        <v>800</v>
      </c>
      <c r="E55" s="173">
        <v>1500</v>
      </c>
      <c r="F55" s="166"/>
    </row>
    <row r="56" spans="1:6">
      <c r="A56" s="170"/>
      <c r="B56" s="171" t="s">
        <v>223</v>
      </c>
      <c r="C56" s="171" t="s">
        <v>163</v>
      </c>
      <c r="D56" s="174">
        <v>800</v>
      </c>
      <c r="E56" s="173">
        <v>500</v>
      </c>
      <c r="F56" s="166"/>
    </row>
    <row r="57" spans="1:6">
      <c r="A57" s="170"/>
      <c r="B57" s="171" t="s">
        <v>223</v>
      </c>
      <c r="C57" s="171" t="s">
        <v>164</v>
      </c>
      <c r="D57" s="174">
        <v>800</v>
      </c>
      <c r="E57" s="173">
        <v>1000</v>
      </c>
      <c r="F57" s="166"/>
    </row>
    <row r="58" spans="1:6">
      <c r="A58" s="170"/>
      <c r="B58" s="171" t="s">
        <v>223</v>
      </c>
      <c r="C58" s="171" t="s">
        <v>165</v>
      </c>
      <c r="D58" s="174">
        <v>800</v>
      </c>
      <c r="E58" s="173">
        <v>1000</v>
      </c>
      <c r="F58" s="166"/>
    </row>
    <row r="59" spans="1:6">
      <c r="A59" s="170"/>
      <c r="B59" s="171" t="s">
        <v>223</v>
      </c>
      <c r="C59" s="171" t="s">
        <v>166</v>
      </c>
      <c r="D59" s="174">
        <v>800</v>
      </c>
      <c r="E59" s="173">
        <v>1000</v>
      </c>
      <c r="F59" s="166"/>
    </row>
    <row r="60" spans="1:6">
      <c r="A60" s="170"/>
      <c r="B60" s="171" t="s">
        <v>223</v>
      </c>
      <c r="C60" s="171" t="s">
        <v>167</v>
      </c>
      <c r="D60" s="174">
        <v>800</v>
      </c>
      <c r="E60" s="173">
        <v>1500</v>
      </c>
      <c r="F60" s="166"/>
    </row>
    <row r="61" spans="1:6">
      <c r="A61" s="170"/>
      <c r="B61" s="171" t="s">
        <v>224</v>
      </c>
      <c r="C61" s="171" t="s">
        <v>74</v>
      </c>
      <c r="D61" s="174">
        <v>800</v>
      </c>
      <c r="E61" s="173">
        <v>500</v>
      </c>
      <c r="F61" s="166"/>
    </row>
    <row r="62" spans="1:6">
      <c r="A62" s="170"/>
      <c r="B62" s="171" t="s">
        <v>224</v>
      </c>
      <c r="C62" s="171" t="s">
        <v>168</v>
      </c>
      <c r="D62" s="174">
        <v>800</v>
      </c>
      <c r="E62" s="173">
        <v>500</v>
      </c>
      <c r="F62" s="166"/>
    </row>
    <row r="63" spans="1:6">
      <c r="A63" s="170"/>
      <c r="B63" s="171" t="s">
        <v>225</v>
      </c>
      <c r="C63" s="171" t="s">
        <v>169</v>
      </c>
      <c r="D63" s="174">
        <v>800</v>
      </c>
      <c r="E63" s="173">
        <v>500</v>
      </c>
      <c r="F63" s="166"/>
    </row>
    <row r="64" spans="1:6">
      <c r="A64" s="170"/>
      <c r="B64" s="171" t="s">
        <v>225</v>
      </c>
      <c r="C64" s="171" t="s">
        <v>170</v>
      </c>
      <c r="D64" s="174">
        <v>800</v>
      </c>
      <c r="E64" s="173">
        <v>500</v>
      </c>
      <c r="F64" s="166"/>
    </row>
    <row r="65" spans="1:6">
      <c r="A65" s="170"/>
      <c r="B65" s="171" t="s">
        <v>225</v>
      </c>
      <c r="C65" s="171" t="s">
        <v>171</v>
      </c>
      <c r="D65" s="174">
        <v>800</v>
      </c>
      <c r="E65" s="173">
        <v>1000</v>
      </c>
      <c r="F65" s="166"/>
    </row>
    <row r="66" spans="1:6">
      <c r="A66" s="170"/>
      <c r="B66" s="171" t="s">
        <v>225</v>
      </c>
      <c r="C66" s="171" t="s">
        <v>172</v>
      </c>
      <c r="D66" s="174">
        <v>800</v>
      </c>
      <c r="E66" s="175" t="s">
        <v>58</v>
      </c>
      <c r="F66" s="166"/>
    </row>
    <row r="67" spans="1:6">
      <c r="A67" s="170"/>
      <c r="B67" s="171" t="s">
        <v>225</v>
      </c>
      <c r="C67" s="171" t="s">
        <v>173</v>
      </c>
      <c r="D67" s="174">
        <v>800</v>
      </c>
      <c r="E67" s="173">
        <v>1500</v>
      </c>
      <c r="F67" s="166"/>
    </row>
    <row r="68" spans="1:6">
      <c r="A68" s="170"/>
      <c r="B68" s="171" t="s">
        <v>226</v>
      </c>
      <c r="C68" s="171" t="s">
        <v>174</v>
      </c>
      <c r="D68" s="174">
        <v>800</v>
      </c>
      <c r="E68" s="173">
        <v>2500</v>
      </c>
      <c r="F68" s="166"/>
    </row>
    <row r="69" spans="1:6">
      <c r="A69" s="170"/>
      <c r="B69" s="171" t="s">
        <v>226</v>
      </c>
      <c r="C69" s="171" t="s">
        <v>175</v>
      </c>
      <c r="D69" s="174">
        <v>800</v>
      </c>
      <c r="E69" s="173">
        <v>2500</v>
      </c>
      <c r="F69" s="166"/>
    </row>
    <row r="70" spans="1:6">
      <c r="A70" s="170"/>
      <c r="B70" s="171" t="s">
        <v>226</v>
      </c>
      <c r="C70" s="171" t="s">
        <v>176</v>
      </c>
      <c r="D70" s="174">
        <v>800</v>
      </c>
      <c r="E70" s="173">
        <v>2500</v>
      </c>
      <c r="F70" s="166"/>
    </row>
    <row r="71" spans="1:6">
      <c r="A71" s="170"/>
      <c r="B71" s="171" t="s">
        <v>227</v>
      </c>
      <c r="C71" s="171" t="s">
        <v>177</v>
      </c>
      <c r="D71" s="174">
        <v>800</v>
      </c>
      <c r="E71" s="173">
        <v>2500</v>
      </c>
      <c r="F71" s="166"/>
    </row>
    <row r="72" spans="1:6">
      <c r="A72" s="170"/>
      <c r="B72" s="171" t="s">
        <v>227</v>
      </c>
      <c r="C72" s="171" t="s">
        <v>178</v>
      </c>
      <c r="D72" s="174">
        <v>800</v>
      </c>
      <c r="E72" s="173">
        <v>1500</v>
      </c>
      <c r="F72" s="166"/>
    </row>
    <row r="73" spans="1:6">
      <c r="A73" s="170"/>
      <c r="B73" s="171" t="s">
        <v>228</v>
      </c>
      <c r="C73" s="171" t="s">
        <v>179</v>
      </c>
      <c r="D73" s="174">
        <v>800</v>
      </c>
      <c r="E73" s="173">
        <v>2500</v>
      </c>
      <c r="F73" s="166"/>
    </row>
    <row r="74" spans="1:6">
      <c r="A74" s="170"/>
      <c r="B74" s="171" t="s">
        <v>228</v>
      </c>
      <c r="C74" s="171" t="s">
        <v>180</v>
      </c>
      <c r="D74" s="174">
        <v>800</v>
      </c>
      <c r="E74" s="173">
        <v>2500</v>
      </c>
      <c r="F74" s="166"/>
    </row>
    <row r="75" spans="1:6">
      <c r="A75" s="170"/>
      <c r="B75" s="171" t="s">
        <v>228</v>
      </c>
      <c r="C75" s="171" t="s">
        <v>181</v>
      </c>
      <c r="D75" s="174">
        <v>800</v>
      </c>
      <c r="E75" s="173">
        <v>2500</v>
      </c>
      <c r="F75" s="166"/>
    </row>
    <row r="76" spans="1:6">
      <c r="A76" s="170"/>
      <c r="B76" s="171" t="s">
        <v>228</v>
      </c>
      <c r="C76" s="171" t="s">
        <v>182</v>
      </c>
      <c r="D76" s="174">
        <v>800</v>
      </c>
      <c r="E76" s="173">
        <v>2500</v>
      </c>
      <c r="F76" s="166"/>
    </row>
    <row r="77" spans="1:6">
      <c r="A77" s="170"/>
      <c r="B77" s="171" t="s">
        <v>228</v>
      </c>
      <c r="C77" s="171" t="s">
        <v>183</v>
      </c>
      <c r="D77" s="174">
        <v>800</v>
      </c>
      <c r="E77" s="173">
        <v>2500</v>
      </c>
      <c r="F77" s="166"/>
    </row>
    <row r="78" spans="1:6">
      <c r="A78" s="170"/>
      <c r="B78" s="171" t="s">
        <v>228</v>
      </c>
      <c r="C78" s="171" t="s">
        <v>107</v>
      </c>
      <c r="D78" s="174">
        <v>800</v>
      </c>
      <c r="E78" s="173">
        <v>2500</v>
      </c>
      <c r="F78" s="166"/>
    </row>
    <row r="79" spans="1:6">
      <c r="A79" s="170"/>
      <c r="B79" s="171" t="s">
        <v>228</v>
      </c>
      <c r="C79" s="171" t="s">
        <v>184</v>
      </c>
      <c r="D79" s="174">
        <v>800</v>
      </c>
      <c r="E79" s="173">
        <v>2500</v>
      </c>
      <c r="F79" s="166"/>
    </row>
    <row r="80" spans="1:6">
      <c r="A80" s="170"/>
      <c r="B80" s="171" t="s">
        <v>229</v>
      </c>
      <c r="C80" s="171" t="s">
        <v>185</v>
      </c>
      <c r="D80" s="174">
        <v>800</v>
      </c>
      <c r="E80" s="173">
        <v>1500</v>
      </c>
      <c r="F80" s="166"/>
    </row>
    <row r="81" spans="1:6">
      <c r="A81" s="170"/>
      <c r="B81" s="171" t="s">
        <v>230</v>
      </c>
      <c r="C81" s="171" t="s">
        <v>186</v>
      </c>
      <c r="D81" s="174">
        <v>800</v>
      </c>
      <c r="E81" s="173">
        <v>1500</v>
      </c>
      <c r="F81" s="166"/>
    </row>
    <row r="82" spans="1:6">
      <c r="A82" s="170"/>
      <c r="B82" s="171" t="s">
        <v>230</v>
      </c>
      <c r="C82" s="171" t="s">
        <v>187</v>
      </c>
      <c r="D82" s="174">
        <v>800</v>
      </c>
      <c r="E82" s="173">
        <v>1500</v>
      </c>
      <c r="F82" s="166"/>
    </row>
    <row r="83" spans="1:6">
      <c r="A83" s="170"/>
      <c r="B83" s="171" t="s">
        <v>230</v>
      </c>
      <c r="C83" s="171" t="s">
        <v>45</v>
      </c>
      <c r="D83" s="174">
        <v>800</v>
      </c>
      <c r="E83" s="173">
        <v>1000</v>
      </c>
      <c r="F83" s="166"/>
    </row>
    <row r="84" spans="1:6">
      <c r="A84" s="170"/>
      <c r="B84" s="171" t="s">
        <v>230</v>
      </c>
      <c r="C84" s="171" t="s">
        <v>188</v>
      </c>
      <c r="D84" s="174">
        <v>800</v>
      </c>
      <c r="E84" s="173">
        <v>1500</v>
      </c>
      <c r="F84" s="166"/>
    </row>
    <row r="85" spans="1:6">
      <c r="A85" s="170"/>
      <c r="B85" s="171" t="s">
        <v>230</v>
      </c>
      <c r="C85" s="171" t="s">
        <v>48</v>
      </c>
      <c r="D85" s="174">
        <v>800</v>
      </c>
      <c r="E85" s="173">
        <v>1500</v>
      </c>
      <c r="F85" s="166"/>
    </row>
    <row r="86" spans="1:6">
      <c r="A86" s="170"/>
      <c r="B86" s="171" t="s">
        <v>230</v>
      </c>
      <c r="C86" s="171" t="s">
        <v>90</v>
      </c>
      <c r="D86" s="174">
        <v>800</v>
      </c>
      <c r="E86" s="173">
        <v>1000</v>
      </c>
      <c r="F86" s="166"/>
    </row>
    <row r="87" spans="1:6">
      <c r="A87" s="170"/>
      <c r="B87" s="171" t="s">
        <v>230</v>
      </c>
      <c r="C87" s="171" t="s">
        <v>54</v>
      </c>
      <c r="D87" s="174">
        <v>800</v>
      </c>
      <c r="E87" s="173">
        <v>1500</v>
      </c>
      <c r="F87" s="166"/>
    </row>
    <row r="88" spans="1:6">
      <c r="A88" s="170"/>
      <c r="B88" s="171" t="s">
        <v>230</v>
      </c>
      <c r="C88" s="171" t="s">
        <v>189</v>
      </c>
      <c r="D88" s="174">
        <v>800</v>
      </c>
      <c r="E88" s="173">
        <v>1500</v>
      </c>
      <c r="F88" s="166"/>
    </row>
    <row r="89" spans="1:6">
      <c r="A89" s="170"/>
      <c r="B89" s="171" t="s">
        <v>230</v>
      </c>
      <c r="C89" s="171" t="s">
        <v>62</v>
      </c>
      <c r="D89" s="174">
        <v>800</v>
      </c>
      <c r="E89" s="173">
        <v>1500</v>
      </c>
      <c r="F89" s="166"/>
    </row>
    <row r="90" spans="1:6">
      <c r="A90" s="170"/>
      <c r="B90" s="171" t="s">
        <v>231</v>
      </c>
      <c r="C90" s="171" t="s">
        <v>190</v>
      </c>
      <c r="D90" s="174">
        <v>800</v>
      </c>
      <c r="E90" s="173">
        <v>250</v>
      </c>
      <c r="F90" s="166"/>
    </row>
    <row r="91" spans="1:6">
      <c r="A91" s="170"/>
      <c r="B91" s="171" t="s">
        <v>223</v>
      </c>
      <c r="C91" s="171" t="s">
        <v>191</v>
      </c>
      <c r="D91" s="174">
        <v>800</v>
      </c>
      <c r="E91" s="173">
        <v>1500</v>
      </c>
      <c r="F91" s="166"/>
    </row>
  </sheetData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B26" sqref="B26:B29"/>
    </sheetView>
  </sheetViews>
  <sheetFormatPr defaultRowHeight="12.75"/>
  <cols>
    <col min="1" max="1" width="7.42578125" customWidth="1"/>
    <col min="3" max="3" width="17.7109375" style="100" customWidth="1"/>
    <col min="4" max="8" width="12.7109375" bestFit="1" customWidth="1"/>
    <col min="9" max="9" width="16.7109375" bestFit="1" customWidth="1"/>
    <col min="10" max="10" width="12.7109375" bestFit="1" customWidth="1"/>
  </cols>
  <sheetData>
    <row r="1" spans="1:10" ht="20.25">
      <c r="A1" s="190" t="s">
        <v>199</v>
      </c>
      <c r="B1" s="191"/>
      <c r="C1" s="191"/>
      <c r="D1" s="191"/>
      <c r="E1" s="191"/>
      <c r="F1" s="191"/>
      <c r="G1" s="191"/>
      <c r="H1" s="191"/>
      <c r="I1" s="191"/>
      <c r="J1" s="192"/>
    </row>
    <row r="2" spans="1:10" ht="15.75" customHeight="1">
      <c r="A2" s="184"/>
      <c r="B2" s="185"/>
      <c r="C2" s="185"/>
      <c r="D2" s="187" t="s">
        <v>4</v>
      </c>
      <c r="E2" s="187"/>
      <c r="F2" s="187"/>
      <c r="G2" s="187"/>
      <c r="H2" s="187"/>
      <c r="I2" s="187" t="s">
        <v>5</v>
      </c>
      <c r="J2" s="198"/>
    </row>
    <row r="3" spans="1:10" ht="12.75" customHeight="1">
      <c r="A3" s="184"/>
      <c r="B3" s="185"/>
      <c r="C3" s="185"/>
      <c r="D3" s="195" t="s">
        <v>93</v>
      </c>
      <c r="E3" s="197" t="s">
        <v>94</v>
      </c>
      <c r="F3" s="197" t="s">
        <v>52</v>
      </c>
      <c r="G3" s="197" t="s">
        <v>53</v>
      </c>
      <c r="H3" s="197" t="s">
        <v>89</v>
      </c>
      <c r="I3" s="195" t="s">
        <v>96</v>
      </c>
      <c r="J3" s="193" t="s">
        <v>95</v>
      </c>
    </row>
    <row r="4" spans="1:10" ht="12.75" customHeight="1">
      <c r="A4" s="184"/>
      <c r="B4" s="185"/>
      <c r="C4" s="185"/>
      <c r="D4" s="196"/>
      <c r="E4" s="197"/>
      <c r="F4" s="197"/>
      <c r="G4" s="197"/>
      <c r="H4" s="197"/>
      <c r="I4" s="196"/>
      <c r="J4" s="194"/>
    </row>
    <row r="5" spans="1:10" ht="15.75" customHeight="1">
      <c r="A5" s="182" t="s">
        <v>17</v>
      </c>
      <c r="B5" s="188" t="s">
        <v>18</v>
      </c>
      <c r="C5" s="21" t="s">
        <v>13</v>
      </c>
      <c r="D5" s="22">
        <v>76328</v>
      </c>
      <c r="E5" s="22">
        <f>D5+500</f>
        <v>76828</v>
      </c>
      <c r="F5" s="22">
        <f>D5+1500</f>
        <v>77828</v>
      </c>
      <c r="G5" s="22">
        <f>D5+1500</f>
        <v>77828</v>
      </c>
      <c r="H5" s="22">
        <f>D5+300</f>
        <v>76628</v>
      </c>
      <c r="I5" s="22">
        <f>D5-1000</f>
        <v>75328</v>
      </c>
      <c r="J5" s="23">
        <f>D5+500</f>
        <v>76828</v>
      </c>
    </row>
    <row r="6" spans="1:10" ht="15" customHeight="1">
      <c r="A6" s="182"/>
      <c r="B6" s="188"/>
      <c r="C6" s="28" t="s">
        <v>87</v>
      </c>
      <c r="D6" s="29">
        <f t="shared" ref="D6:J6" si="0">SUM(D5*12.36%)</f>
        <v>9434.1407999999992</v>
      </c>
      <c r="E6" s="29">
        <f t="shared" si="0"/>
        <v>9495.9407999999985</v>
      </c>
      <c r="F6" s="29">
        <f t="shared" si="0"/>
        <v>9619.5407999999989</v>
      </c>
      <c r="G6" s="29">
        <f t="shared" si="0"/>
        <v>9619.5407999999989</v>
      </c>
      <c r="H6" s="29">
        <f t="shared" si="0"/>
        <v>9471.2207999999991</v>
      </c>
      <c r="I6" s="29">
        <f t="shared" si="0"/>
        <v>9310.5407999999989</v>
      </c>
      <c r="J6" s="130">
        <f t="shared" si="0"/>
        <v>9495.9407999999985</v>
      </c>
    </row>
    <row r="7" spans="1:10" ht="15" customHeight="1">
      <c r="A7" s="182"/>
      <c r="B7" s="188"/>
      <c r="C7" s="28" t="s">
        <v>19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1">
        <v>0</v>
      </c>
    </row>
    <row r="8" spans="1:10" ht="15.75">
      <c r="A8" s="182"/>
      <c r="B8" s="188"/>
      <c r="C8" s="21" t="s">
        <v>20</v>
      </c>
      <c r="D8" s="32">
        <f t="shared" ref="D8:J8" si="1">D5+D6</f>
        <v>85762.140799999994</v>
      </c>
      <c r="E8" s="32">
        <f t="shared" si="1"/>
        <v>86323.940799999997</v>
      </c>
      <c r="F8" s="32">
        <f t="shared" si="1"/>
        <v>87447.540800000002</v>
      </c>
      <c r="G8" s="32">
        <f t="shared" si="1"/>
        <v>87447.540800000002</v>
      </c>
      <c r="H8" s="32">
        <f t="shared" si="1"/>
        <v>86099.220799999996</v>
      </c>
      <c r="I8" s="32">
        <f t="shared" si="1"/>
        <v>84638.540800000002</v>
      </c>
      <c r="J8" s="33">
        <f t="shared" si="1"/>
        <v>86323.940799999997</v>
      </c>
    </row>
    <row r="9" spans="1:10" ht="15" customHeight="1">
      <c r="A9" s="182"/>
      <c r="B9" s="188" t="s">
        <v>3</v>
      </c>
      <c r="C9" s="28" t="s">
        <v>21</v>
      </c>
      <c r="D9" s="29">
        <v>700</v>
      </c>
      <c r="E9" s="29">
        <f t="shared" ref="E9:J9" si="2">D9</f>
        <v>700</v>
      </c>
      <c r="F9" s="29">
        <f t="shared" si="2"/>
        <v>700</v>
      </c>
      <c r="G9" s="29">
        <f t="shared" si="2"/>
        <v>700</v>
      </c>
      <c r="H9" s="29">
        <f t="shared" si="2"/>
        <v>700</v>
      </c>
      <c r="I9" s="29">
        <f t="shared" si="2"/>
        <v>700</v>
      </c>
      <c r="J9" s="130">
        <f t="shared" si="2"/>
        <v>700</v>
      </c>
    </row>
    <row r="10" spans="1:10" ht="16.5" thickBot="1">
      <c r="A10" s="183"/>
      <c r="B10" s="189"/>
      <c r="C10" s="34" t="s">
        <v>20</v>
      </c>
      <c r="D10" s="35">
        <f t="shared" ref="D10:J10" si="3">D8-D9</f>
        <v>85062.140799999994</v>
      </c>
      <c r="E10" s="35">
        <f t="shared" si="3"/>
        <v>85623.940799999997</v>
      </c>
      <c r="F10" s="35">
        <f t="shared" si="3"/>
        <v>86747.540800000002</v>
      </c>
      <c r="G10" s="35">
        <f t="shared" si="3"/>
        <v>86747.540800000002</v>
      </c>
      <c r="H10" s="35">
        <f t="shared" si="3"/>
        <v>85399.220799999996</v>
      </c>
      <c r="I10" s="35">
        <f t="shared" si="3"/>
        <v>83938.540800000002</v>
      </c>
      <c r="J10" s="36">
        <f t="shared" si="3"/>
        <v>85623.940799999997</v>
      </c>
    </row>
    <row r="11" spans="1:10" ht="16.5" thickBot="1">
      <c r="A11" s="123"/>
      <c r="B11" s="37"/>
      <c r="C11" s="38"/>
      <c r="D11" s="39"/>
      <c r="E11" s="39"/>
      <c r="F11" s="39"/>
      <c r="G11" s="39"/>
      <c r="H11" s="39"/>
      <c r="I11" s="39"/>
      <c r="J11" s="39"/>
    </row>
    <row r="12" spans="1:10" ht="15" customHeight="1">
      <c r="A12" s="181" t="s">
        <v>22</v>
      </c>
      <c r="B12" s="199" t="s">
        <v>18</v>
      </c>
      <c r="C12" s="40" t="s">
        <v>13</v>
      </c>
      <c r="D12" s="41">
        <f>D5-125</f>
        <v>76203</v>
      </c>
      <c r="E12" s="41">
        <f>D12+500</f>
        <v>76703</v>
      </c>
      <c r="F12" s="41">
        <f>D12+1500</f>
        <v>77703</v>
      </c>
      <c r="G12" s="41">
        <f>D12+1500</f>
        <v>77703</v>
      </c>
      <c r="H12" s="41">
        <f>D12+300</f>
        <v>76503</v>
      </c>
      <c r="I12" s="41">
        <f>D12-1000</f>
        <v>75203</v>
      </c>
      <c r="J12" s="42">
        <f>D12+500</f>
        <v>76703</v>
      </c>
    </row>
    <row r="13" spans="1:10" ht="15" customHeight="1">
      <c r="A13" s="182"/>
      <c r="B13" s="188"/>
      <c r="C13" s="28" t="s">
        <v>87</v>
      </c>
      <c r="D13" s="29">
        <f t="shared" ref="D13:J13" si="4">SUM(D12*12.36%)</f>
        <v>9418.6907999999985</v>
      </c>
      <c r="E13" s="29">
        <f t="shared" si="4"/>
        <v>9480.4907999999996</v>
      </c>
      <c r="F13" s="29">
        <f t="shared" si="4"/>
        <v>9604.0907999999999</v>
      </c>
      <c r="G13" s="29">
        <f t="shared" si="4"/>
        <v>9604.0907999999999</v>
      </c>
      <c r="H13" s="29">
        <f t="shared" si="4"/>
        <v>9455.7707999999984</v>
      </c>
      <c r="I13" s="29">
        <f t="shared" si="4"/>
        <v>9295.0907999999999</v>
      </c>
      <c r="J13" s="29">
        <f t="shared" si="4"/>
        <v>9480.4907999999996</v>
      </c>
    </row>
    <row r="14" spans="1:10" ht="15" customHeight="1">
      <c r="A14" s="182"/>
      <c r="B14" s="188"/>
      <c r="C14" s="28" t="s">
        <v>19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1">
        <v>0</v>
      </c>
    </row>
    <row r="15" spans="1:10" ht="15.75">
      <c r="A15" s="182"/>
      <c r="B15" s="188"/>
      <c r="C15" s="21" t="s">
        <v>20</v>
      </c>
      <c r="D15" s="32">
        <f t="shared" ref="D15:J15" si="5">D12+D13</f>
        <v>85621.690799999997</v>
      </c>
      <c r="E15" s="32">
        <f t="shared" si="5"/>
        <v>86183.4908</v>
      </c>
      <c r="F15" s="32">
        <f t="shared" si="5"/>
        <v>87307.090800000005</v>
      </c>
      <c r="G15" s="32">
        <f t="shared" si="5"/>
        <v>87307.090800000005</v>
      </c>
      <c r="H15" s="32">
        <f t="shared" si="5"/>
        <v>85958.770799999998</v>
      </c>
      <c r="I15" s="32">
        <f t="shared" si="5"/>
        <v>84498.090800000005</v>
      </c>
      <c r="J15" s="33">
        <f t="shared" si="5"/>
        <v>86183.4908</v>
      </c>
    </row>
    <row r="16" spans="1:10" ht="15" customHeight="1">
      <c r="A16" s="182"/>
      <c r="B16" s="188" t="s">
        <v>3</v>
      </c>
      <c r="C16" s="28" t="s">
        <v>21</v>
      </c>
      <c r="D16" s="29">
        <f>D9</f>
        <v>700</v>
      </c>
      <c r="E16" s="29">
        <f t="shared" ref="E16:J16" si="6">E9</f>
        <v>700</v>
      </c>
      <c r="F16" s="29">
        <f t="shared" si="6"/>
        <v>700</v>
      </c>
      <c r="G16" s="29">
        <f t="shared" si="6"/>
        <v>700</v>
      </c>
      <c r="H16" s="29">
        <f t="shared" si="6"/>
        <v>700</v>
      </c>
      <c r="I16" s="29">
        <f t="shared" si="6"/>
        <v>700</v>
      </c>
      <c r="J16" s="29">
        <f t="shared" si="6"/>
        <v>700</v>
      </c>
    </row>
    <row r="17" spans="1:10" ht="16.5" thickBot="1">
      <c r="A17" s="183"/>
      <c r="B17" s="189"/>
      <c r="C17" s="34" t="s">
        <v>20</v>
      </c>
      <c r="D17" s="35">
        <f t="shared" ref="D17:J17" si="7">D15-D16</f>
        <v>84921.690799999997</v>
      </c>
      <c r="E17" s="35">
        <f t="shared" si="7"/>
        <v>85483.4908</v>
      </c>
      <c r="F17" s="35">
        <f t="shared" si="7"/>
        <v>86607.090800000005</v>
      </c>
      <c r="G17" s="35">
        <f t="shared" si="7"/>
        <v>86607.090800000005</v>
      </c>
      <c r="H17" s="35">
        <f t="shared" si="7"/>
        <v>85258.770799999998</v>
      </c>
      <c r="I17" s="35">
        <f t="shared" si="7"/>
        <v>83798.090800000005</v>
      </c>
      <c r="J17" s="36">
        <f t="shared" si="7"/>
        <v>85483.4908</v>
      </c>
    </row>
    <row r="18" spans="1:10" ht="15.75" thickBot="1">
      <c r="A18" s="124"/>
      <c r="B18" s="15"/>
      <c r="C18" s="46"/>
      <c r="D18" s="15"/>
      <c r="E18" s="15"/>
      <c r="F18" s="15"/>
      <c r="G18" s="15"/>
      <c r="H18" s="15"/>
      <c r="I18" s="15"/>
      <c r="J18" s="15"/>
    </row>
    <row r="19" spans="1:10" ht="15.75" customHeight="1">
      <c r="A19" s="181" t="s">
        <v>24</v>
      </c>
      <c r="B19" s="186" t="s">
        <v>18</v>
      </c>
      <c r="C19" s="40" t="s">
        <v>13</v>
      </c>
      <c r="D19" s="41">
        <f>D5+464</f>
        <v>76792</v>
      </c>
      <c r="E19" s="41">
        <f>D19+500</f>
        <v>77292</v>
      </c>
      <c r="F19" s="41">
        <f>D19+1500</f>
        <v>78292</v>
      </c>
      <c r="G19" s="41">
        <f>D19+1500</f>
        <v>78292</v>
      </c>
      <c r="H19" s="41">
        <f>D19+300</f>
        <v>77092</v>
      </c>
      <c r="I19" s="41">
        <f>D19-1000</f>
        <v>75792</v>
      </c>
      <c r="J19" s="42">
        <f>D19+500</f>
        <v>77292</v>
      </c>
    </row>
    <row r="20" spans="1:10" ht="15" customHeight="1">
      <c r="A20" s="182"/>
      <c r="B20" s="187"/>
      <c r="C20" s="28" t="s">
        <v>87</v>
      </c>
      <c r="D20" s="29">
        <f t="shared" ref="D20:J20" si="8">SUM(D19*12.36%)</f>
        <v>9491.4911999999986</v>
      </c>
      <c r="E20" s="29">
        <f t="shared" si="8"/>
        <v>9553.2911999999997</v>
      </c>
      <c r="F20" s="29">
        <f t="shared" si="8"/>
        <v>9676.8911999999982</v>
      </c>
      <c r="G20" s="29">
        <f t="shared" si="8"/>
        <v>9676.8911999999982</v>
      </c>
      <c r="H20" s="29">
        <f t="shared" si="8"/>
        <v>9528.5711999999985</v>
      </c>
      <c r="I20" s="29">
        <f t="shared" si="8"/>
        <v>9367.8911999999982</v>
      </c>
      <c r="J20" s="29">
        <f t="shared" si="8"/>
        <v>9553.2911999999997</v>
      </c>
    </row>
    <row r="21" spans="1:10" ht="15" customHeight="1">
      <c r="A21" s="182"/>
      <c r="B21" s="187"/>
      <c r="C21" s="28" t="s">
        <v>19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1">
        <v>0</v>
      </c>
    </row>
    <row r="22" spans="1:10" ht="15.75">
      <c r="A22" s="182"/>
      <c r="B22" s="187"/>
      <c r="C22" s="21" t="s">
        <v>20</v>
      </c>
      <c r="D22" s="32">
        <f t="shared" ref="D22:J22" si="9">D19+D20</f>
        <v>86283.491200000004</v>
      </c>
      <c r="E22" s="32">
        <f t="shared" si="9"/>
        <v>86845.291200000007</v>
      </c>
      <c r="F22" s="32">
        <f t="shared" si="9"/>
        <v>87968.891199999998</v>
      </c>
      <c r="G22" s="32">
        <f t="shared" si="9"/>
        <v>87968.891199999998</v>
      </c>
      <c r="H22" s="32">
        <f t="shared" si="9"/>
        <v>86620.571200000006</v>
      </c>
      <c r="I22" s="32">
        <f t="shared" si="9"/>
        <v>85159.891199999998</v>
      </c>
      <c r="J22" s="33">
        <f t="shared" si="9"/>
        <v>86845.291200000007</v>
      </c>
    </row>
    <row r="23" spans="1:10" ht="15" customHeight="1">
      <c r="A23" s="182"/>
      <c r="B23" s="188" t="s">
        <v>3</v>
      </c>
      <c r="C23" s="28" t="s">
        <v>21</v>
      </c>
      <c r="D23" s="29">
        <f>D9</f>
        <v>700</v>
      </c>
      <c r="E23" s="29">
        <f t="shared" ref="E23:J23" si="10">E9</f>
        <v>700</v>
      </c>
      <c r="F23" s="29">
        <f t="shared" si="10"/>
        <v>700</v>
      </c>
      <c r="G23" s="29">
        <f t="shared" si="10"/>
        <v>700</v>
      </c>
      <c r="H23" s="29">
        <f t="shared" si="10"/>
        <v>700</v>
      </c>
      <c r="I23" s="29">
        <f t="shared" si="10"/>
        <v>700</v>
      </c>
      <c r="J23" s="29">
        <f t="shared" si="10"/>
        <v>700</v>
      </c>
    </row>
    <row r="24" spans="1:10" ht="16.5" thickBot="1">
      <c r="A24" s="183"/>
      <c r="B24" s="189"/>
      <c r="C24" s="34" t="s">
        <v>20</v>
      </c>
      <c r="D24" s="35">
        <f t="shared" ref="D24:J24" si="11">D22-D23</f>
        <v>85583.491200000004</v>
      </c>
      <c r="E24" s="35">
        <f t="shared" si="11"/>
        <v>86145.291200000007</v>
      </c>
      <c r="F24" s="35">
        <f t="shared" si="11"/>
        <v>87268.891199999998</v>
      </c>
      <c r="G24" s="35">
        <f t="shared" si="11"/>
        <v>87268.891199999998</v>
      </c>
      <c r="H24" s="35">
        <f t="shared" si="11"/>
        <v>85920.571200000006</v>
      </c>
      <c r="I24" s="35">
        <f t="shared" si="11"/>
        <v>84459.891199999998</v>
      </c>
      <c r="J24" s="36">
        <f t="shared" si="11"/>
        <v>86145.291200000007</v>
      </c>
    </row>
    <row r="25" spans="1:10" ht="15.75" thickBot="1">
      <c r="A25" s="124"/>
      <c r="B25" s="15"/>
      <c r="C25" s="46"/>
      <c r="D25" s="15"/>
      <c r="E25" s="15"/>
      <c r="F25" s="15"/>
      <c r="G25" s="15"/>
      <c r="H25" s="15"/>
      <c r="I25" s="15"/>
      <c r="J25" s="15"/>
    </row>
    <row r="26" spans="1:10" ht="15" customHeight="1">
      <c r="A26" s="181" t="s">
        <v>35</v>
      </c>
      <c r="B26" s="199" t="s">
        <v>18</v>
      </c>
      <c r="C26" s="40" t="s">
        <v>13</v>
      </c>
      <c r="D26" s="41">
        <f>D5+626</f>
        <v>76954</v>
      </c>
      <c r="E26" s="41">
        <f>D26+500</f>
        <v>77454</v>
      </c>
      <c r="F26" s="41">
        <f>D26+1500</f>
        <v>78454</v>
      </c>
      <c r="G26" s="41">
        <f>D26+1500</f>
        <v>78454</v>
      </c>
      <c r="H26" s="41">
        <f>D26+300</f>
        <v>77254</v>
      </c>
      <c r="I26" s="41">
        <f>D26-1000</f>
        <v>75954</v>
      </c>
      <c r="J26" s="42">
        <f>D26+500</f>
        <v>77454</v>
      </c>
    </row>
    <row r="27" spans="1:10" ht="15" customHeight="1">
      <c r="A27" s="182"/>
      <c r="B27" s="188"/>
      <c r="C27" s="28" t="s">
        <v>87</v>
      </c>
      <c r="D27" s="29">
        <f t="shared" ref="D27:J27" si="12">SUM(D26*12.36%)</f>
        <v>9511.5143999999982</v>
      </c>
      <c r="E27" s="29">
        <f t="shared" si="12"/>
        <v>9573.3143999999993</v>
      </c>
      <c r="F27" s="29">
        <f t="shared" si="12"/>
        <v>9696.9143999999997</v>
      </c>
      <c r="G27" s="29">
        <f t="shared" si="12"/>
        <v>9696.9143999999997</v>
      </c>
      <c r="H27" s="29">
        <f t="shared" si="12"/>
        <v>9548.5944</v>
      </c>
      <c r="I27" s="29">
        <f t="shared" si="12"/>
        <v>9387.9143999999997</v>
      </c>
      <c r="J27" s="29">
        <f t="shared" si="12"/>
        <v>9573.3143999999993</v>
      </c>
    </row>
    <row r="28" spans="1:10" ht="15" customHeight="1">
      <c r="A28" s="182"/>
      <c r="B28" s="188"/>
      <c r="C28" s="28" t="s">
        <v>19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1">
        <v>0</v>
      </c>
    </row>
    <row r="29" spans="1:10" ht="15.75">
      <c r="A29" s="182"/>
      <c r="B29" s="188"/>
      <c r="C29" s="21" t="s">
        <v>20</v>
      </c>
      <c r="D29" s="32">
        <f t="shared" ref="D29:J29" si="13">D26+D27</f>
        <v>86465.5144</v>
      </c>
      <c r="E29" s="32">
        <f t="shared" si="13"/>
        <v>87027.314400000003</v>
      </c>
      <c r="F29" s="32">
        <f t="shared" si="13"/>
        <v>88150.914399999994</v>
      </c>
      <c r="G29" s="32">
        <f t="shared" si="13"/>
        <v>88150.914399999994</v>
      </c>
      <c r="H29" s="32">
        <f t="shared" si="13"/>
        <v>86802.594400000002</v>
      </c>
      <c r="I29" s="32">
        <f t="shared" si="13"/>
        <v>85341.914399999994</v>
      </c>
      <c r="J29" s="33">
        <f t="shared" si="13"/>
        <v>87027.314400000003</v>
      </c>
    </row>
    <row r="30" spans="1:10" ht="15" customHeight="1">
      <c r="A30" s="182"/>
      <c r="B30" s="188" t="s">
        <v>3</v>
      </c>
      <c r="C30" s="28" t="s">
        <v>21</v>
      </c>
      <c r="D30" s="29">
        <f>D9</f>
        <v>700</v>
      </c>
      <c r="E30" s="29">
        <f t="shared" ref="E30:J30" si="14">E9</f>
        <v>700</v>
      </c>
      <c r="F30" s="29">
        <f t="shared" si="14"/>
        <v>700</v>
      </c>
      <c r="G30" s="29">
        <f t="shared" si="14"/>
        <v>700</v>
      </c>
      <c r="H30" s="29">
        <f t="shared" si="14"/>
        <v>700</v>
      </c>
      <c r="I30" s="29">
        <f t="shared" si="14"/>
        <v>700</v>
      </c>
      <c r="J30" s="29">
        <f t="shared" si="14"/>
        <v>700</v>
      </c>
    </row>
    <row r="31" spans="1:10" ht="16.5" thickBot="1">
      <c r="A31" s="183"/>
      <c r="B31" s="189"/>
      <c r="C31" s="34" t="s">
        <v>20</v>
      </c>
      <c r="D31" s="35">
        <f t="shared" ref="D31:J31" si="15">D29-D30</f>
        <v>85765.5144</v>
      </c>
      <c r="E31" s="35">
        <f t="shared" si="15"/>
        <v>86327.314400000003</v>
      </c>
      <c r="F31" s="35">
        <f t="shared" si="15"/>
        <v>87450.914399999994</v>
      </c>
      <c r="G31" s="35">
        <f t="shared" si="15"/>
        <v>87450.914399999994</v>
      </c>
      <c r="H31" s="35">
        <f t="shared" si="15"/>
        <v>86102.594400000002</v>
      </c>
      <c r="I31" s="35">
        <f t="shared" si="15"/>
        <v>84641.914399999994</v>
      </c>
      <c r="J31" s="36">
        <f t="shared" si="15"/>
        <v>86327.314400000003</v>
      </c>
    </row>
    <row r="32" spans="1:10" ht="16.5" thickBot="1">
      <c r="A32" s="123"/>
      <c r="B32" s="37"/>
      <c r="C32" s="38"/>
      <c r="D32" s="66"/>
      <c r="E32" s="66"/>
      <c r="F32" s="66"/>
      <c r="G32" s="66"/>
      <c r="H32" s="66"/>
      <c r="I32" s="66"/>
      <c r="J32" s="66"/>
    </row>
    <row r="33" spans="1:10" ht="15.75" customHeight="1">
      <c r="A33" s="178" t="s">
        <v>43</v>
      </c>
      <c r="B33" s="67" t="s">
        <v>18</v>
      </c>
      <c r="C33" s="40" t="s">
        <v>13</v>
      </c>
      <c r="D33" s="41">
        <f>D5-98</f>
        <v>76230</v>
      </c>
      <c r="E33" s="41">
        <f>D33+500</f>
        <v>76730</v>
      </c>
      <c r="F33" s="41">
        <f>D33+1500</f>
        <v>77730</v>
      </c>
      <c r="G33" s="41">
        <f>D33+1500</f>
        <v>77730</v>
      </c>
      <c r="H33" s="41">
        <f>D33+300</f>
        <v>76530</v>
      </c>
      <c r="I33" s="41">
        <f>D33-1000</f>
        <v>75230</v>
      </c>
      <c r="J33" s="42">
        <f>D33+500</f>
        <v>76730</v>
      </c>
    </row>
    <row r="34" spans="1:10" ht="15.75">
      <c r="A34" s="179"/>
      <c r="B34" s="69"/>
      <c r="C34" s="28" t="s">
        <v>87</v>
      </c>
      <c r="D34" s="29">
        <f t="shared" ref="D34:J34" si="16">SUM(D33*12.36%)</f>
        <v>9422.0279999999984</v>
      </c>
      <c r="E34" s="29">
        <f t="shared" si="16"/>
        <v>9483.8279999999995</v>
      </c>
      <c r="F34" s="29">
        <f t="shared" si="16"/>
        <v>9607.4279999999999</v>
      </c>
      <c r="G34" s="29">
        <f t="shared" si="16"/>
        <v>9607.4279999999999</v>
      </c>
      <c r="H34" s="29">
        <f t="shared" si="16"/>
        <v>9459.1079999999984</v>
      </c>
      <c r="I34" s="29">
        <f t="shared" si="16"/>
        <v>9298.4279999999999</v>
      </c>
      <c r="J34" s="29">
        <f t="shared" si="16"/>
        <v>9483.8279999999995</v>
      </c>
    </row>
    <row r="35" spans="1:10" ht="15.75">
      <c r="A35" s="179"/>
      <c r="B35" s="69"/>
      <c r="C35" s="28" t="s">
        <v>19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1">
        <v>0</v>
      </c>
    </row>
    <row r="36" spans="1:10" ht="15.75">
      <c r="A36" s="179"/>
      <c r="B36" s="69"/>
      <c r="C36" s="21" t="s">
        <v>20</v>
      </c>
      <c r="D36" s="32">
        <f t="shared" ref="D36:J36" si="17">D33+D34</f>
        <v>85652.027999999991</v>
      </c>
      <c r="E36" s="32">
        <f t="shared" si="17"/>
        <v>86213.827999999994</v>
      </c>
      <c r="F36" s="32">
        <f t="shared" si="17"/>
        <v>87337.428</v>
      </c>
      <c r="G36" s="32">
        <f t="shared" si="17"/>
        <v>87337.428</v>
      </c>
      <c r="H36" s="32">
        <f t="shared" si="17"/>
        <v>85989.107999999993</v>
      </c>
      <c r="I36" s="32">
        <f t="shared" si="17"/>
        <v>84528.428</v>
      </c>
      <c r="J36" s="33">
        <f t="shared" si="17"/>
        <v>86213.827999999994</v>
      </c>
    </row>
    <row r="37" spans="1:10" ht="15.75">
      <c r="A37" s="179"/>
      <c r="B37" s="69" t="s">
        <v>3</v>
      </c>
      <c r="C37" s="28" t="s">
        <v>21</v>
      </c>
      <c r="D37" s="29">
        <f>D9</f>
        <v>700</v>
      </c>
      <c r="E37" s="29">
        <f t="shared" ref="E37:J37" si="18">E9</f>
        <v>700</v>
      </c>
      <c r="F37" s="29">
        <f t="shared" si="18"/>
        <v>700</v>
      </c>
      <c r="G37" s="29">
        <f t="shared" si="18"/>
        <v>700</v>
      </c>
      <c r="H37" s="29">
        <f t="shared" si="18"/>
        <v>700</v>
      </c>
      <c r="I37" s="29">
        <f t="shared" si="18"/>
        <v>700</v>
      </c>
      <c r="J37" s="29">
        <f t="shared" si="18"/>
        <v>700</v>
      </c>
    </row>
    <row r="38" spans="1:10" ht="16.5" thickBot="1">
      <c r="A38" s="180"/>
      <c r="B38" s="75"/>
      <c r="C38" s="34" t="s">
        <v>20</v>
      </c>
      <c r="D38" s="35">
        <f t="shared" ref="D38:J38" si="19">D36-D37</f>
        <v>84952.027999999991</v>
      </c>
      <c r="E38" s="35">
        <f t="shared" si="19"/>
        <v>85513.827999999994</v>
      </c>
      <c r="F38" s="35">
        <f t="shared" si="19"/>
        <v>86637.428</v>
      </c>
      <c r="G38" s="35">
        <f t="shared" si="19"/>
        <v>86637.428</v>
      </c>
      <c r="H38" s="35">
        <f t="shared" si="19"/>
        <v>85289.107999999993</v>
      </c>
      <c r="I38" s="35">
        <f t="shared" si="19"/>
        <v>83828.428</v>
      </c>
      <c r="J38" s="36">
        <f t="shared" si="19"/>
        <v>85513.827999999994</v>
      </c>
    </row>
    <row r="39" spans="1:10" ht="16.5" thickBot="1">
      <c r="A39" s="125"/>
      <c r="B39" s="79"/>
      <c r="C39" s="38"/>
      <c r="D39" s="80"/>
      <c r="E39" s="80"/>
      <c r="F39" s="80"/>
      <c r="G39" s="80"/>
      <c r="H39" s="80"/>
      <c r="I39" s="80"/>
      <c r="J39" s="80"/>
    </row>
    <row r="40" spans="1:10" ht="15.75" customHeight="1">
      <c r="A40" s="178" t="s">
        <v>59</v>
      </c>
      <c r="B40" s="67" t="s">
        <v>18</v>
      </c>
      <c r="C40" s="40" t="s">
        <v>13</v>
      </c>
      <c r="D40" s="41">
        <f>D5+1351</f>
        <v>77679</v>
      </c>
      <c r="E40" s="41">
        <f>D40+500</f>
        <v>78179</v>
      </c>
      <c r="F40" s="41">
        <f>D40+1500</f>
        <v>79179</v>
      </c>
      <c r="G40" s="41">
        <f>D40+1500</f>
        <v>79179</v>
      </c>
      <c r="H40" s="41">
        <f>D40+300</f>
        <v>77979</v>
      </c>
      <c r="I40" s="41">
        <f>D40-1000</f>
        <v>76679</v>
      </c>
      <c r="J40" s="42">
        <f>D40+500</f>
        <v>78179</v>
      </c>
    </row>
    <row r="41" spans="1:10" ht="15.75">
      <c r="A41" s="179"/>
      <c r="B41" s="69"/>
      <c r="C41" s="28" t="s">
        <v>87</v>
      </c>
      <c r="D41" s="29">
        <f t="shared" ref="D41:J41" si="20">SUM(D40*12.36%)</f>
        <v>9601.1243999999988</v>
      </c>
      <c r="E41" s="29">
        <f t="shared" si="20"/>
        <v>9662.9243999999999</v>
      </c>
      <c r="F41" s="29">
        <f t="shared" si="20"/>
        <v>9786.5243999999984</v>
      </c>
      <c r="G41" s="29">
        <f t="shared" si="20"/>
        <v>9786.5243999999984</v>
      </c>
      <c r="H41" s="29">
        <f t="shared" si="20"/>
        <v>9638.2043999999987</v>
      </c>
      <c r="I41" s="29">
        <f t="shared" si="20"/>
        <v>9477.5243999999984</v>
      </c>
      <c r="J41" s="29">
        <f t="shared" si="20"/>
        <v>9662.9243999999999</v>
      </c>
    </row>
    <row r="42" spans="1:10" ht="15.75">
      <c r="A42" s="179"/>
      <c r="B42" s="69"/>
      <c r="C42" s="28" t="s">
        <v>19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1">
        <v>0</v>
      </c>
    </row>
    <row r="43" spans="1:10" ht="15.75">
      <c r="A43" s="179"/>
      <c r="B43" s="69"/>
      <c r="C43" s="21" t="s">
        <v>20</v>
      </c>
      <c r="D43" s="32">
        <f t="shared" ref="D43:J43" si="21">D40+D41</f>
        <v>87280.124400000001</v>
      </c>
      <c r="E43" s="32">
        <f t="shared" si="21"/>
        <v>87841.924400000004</v>
      </c>
      <c r="F43" s="32">
        <f t="shared" si="21"/>
        <v>88965.524399999995</v>
      </c>
      <c r="G43" s="32">
        <f t="shared" si="21"/>
        <v>88965.524399999995</v>
      </c>
      <c r="H43" s="32">
        <f t="shared" si="21"/>
        <v>87617.204400000002</v>
      </c>
      <c r="I43" s="32">
        <f t="shared" si="21"/>
        <v>86156.524399999995</v>
      </c>
      <c r="J43" s="33">
        <f t="shared" si="21"/>
        <v>87841.924400000004</v>
      </c>
    </row>
    <row r="44" spans="1:10" ht="15.75">
      <c r="A44" s="179"/>
      <c r="B44" s="69" t="s">
        <v>3</v>
      </c>
      <c r="C44" s="28" t="s">
        <v>21</v>
      </c>
      <c r="D44" s="29">
        <f>D9</f>
        <v>700</v>
      </c>
      <c r="E44" s="29">
        <f t="shared" ref="E44:J44" si="22">E9</f>
        <v>700</v>
      </c>
      <c r="F44" s="29">
        <f t="shared" si="22"/>
        <v>700</v>
      </c>
      <c r="G44" s="29">
        <f t="shared" si="22"/>
        <v>700</v>
      </c>
      <c r="H44" s="29">
        <f t="shared" si="22"/>
        <v>700</v>
      </c>
      <c r="I44" s="29">
        <f t="shared" si="22"/>
        <v>700</v>
      </c>
      <c r="J44" s="29">
        <f t="shared" si="22"/>
        <v>700</v>
      </c>
    </row>
    <row r="45" spans="1:10" ht="16.5" thickBot="1">
      <c r="A45" s="180"/>
      <c r="B45" s="75"/>
      <c r="C45" s="34" t="s">
        <v>20</v>
      </c>
      <c r="D45" s="35">
        <f t="shared" ref="D45:J45" si="23">D43-D44</f>
        <v>86580.124400000001</v>
      </c>
      <c r="E45" s="35">
        <f t="shared" si="23"/>
        <v>87141.924400000004</v>
      </c>
      <c r="F45" s="35">
        <f t="shared" si="23"/>
        <v>88265.524399999995</v>
      </c>
      <c r="G45" s="35">
        <f t="shared" si="23"/>
        <v>88265.524399999995</v>
      </c>
      <c r="H45" s="35">
        <f t="shared" si="23"/>
        <v>86917.204400000002</v>
      </c>
      <c r="I45" s="35">
        <f t="shared" si="23"/>
        <v>85456.524399999995</v>
      </c>
      <c r="J45" s="36">
        <f t="shared" si="23"/>
        <v>87141.924400000004</v>
      </c>
    </row>
    <row r="46" spans="1:10" ht="15.75" thickBot="1">
      <c r="A46" s="124"/>
      <c r="B46" s="81"/>
      <c r="C46" s="81"/>
      <c r="D46" s="81"/>
      <c r="E46" s="81"/>
      <c r="F46" s="81"/>
      <c r="G46" s="81"/>
      <c r="H46" s="81"/>
      <c r="I46" s="81"/>
      <c r="J46" s="81"/>
    </row>
    <row r="47" spans="1:10" ht="15.75" customHeight="1">
      <c r="A47" s="178" t="s">
        <v>66</v>
      </c>
      <c r="B47" s="67" t="s">
        <v>18</v>
      </c>
      <c r="C47" s="40" t="s">
        <v>13</v>
      </c>
      <c r="D47" s="41">
        <f>D5+1763</f>
        <v>78091</v>
      </c>
      <c r="E47" s="41">
        <f>D47+500</f>
        <v>78591</v>
      </c>
      <c r="F47" s="41">
        <f>D47+1500</f>
        <v>79591</v>
      </c>
      <c r="G47" s="41">
        <f>D47+1500</f>
        <v>79591</v>
      </c>
      <c r="H47" s="41">
        <f>D47+300</f>
        <v>78391</v>
      </c>
      <c r="I47" s="41">
        <f>D47-1000</f>
        <v>77091</v>
      </c>
      <c r="J47" s="42">
        <f>D47+500</f>
        <v>78591</v>
      </c>
    </row>
    <row r="48" spans="1:10" ht="15.75">
      <c r="A48" s="179"/>
      <c r="B48" s="69"/>
      <c r="C48" s="28" t="s">
        <v>87</v>
      </c>
      <c r="D48" s="29">
        <f t="shared" ref="D48:J48" si="24">SUM(D47*12.36%)</f>
        <v>9652.0475999999999</v>
      </c>
      <c r="E48" s="29">
        <f t="shared" si="24"/>
        <v>9713.8475999999991</v>
      </c>
      <c r="F48" s="29">
        <f t="shared" si="24"/>
        <v>9837.4475999999995</v>
      </c>
      <c r="G48" s="29">
        <f t="shared" si="24"/>
        <v>9837.4475999999995</v>
      </c>
      <c r="H48" s="29">
        <f t="shared" si="24"/>
        <v>9689.1275999999998</v>
      </c>
      <c r="I48" s="29">
        <f t="shared" si="24"/>
        <v>9528.4475999999995</v>
      </c>
      <c r="J48" s="29">
        <f t="shared" si="24"/>
        <v>9713.8475999999991</v>
      </c>
    </row>
    <row r="49" spans="1:10" ht="15.75">
      <c r="A49" s="179"/>
      <c r="B49" s="69"/>
      <c r="C49" s="28" t="s">
        <v>19</v>
      </c>
      <c r="D49" s="29">
        <f>D9</f>
        <v>700</v>
      </c>
      <c r="E49" s="29">
        <f t="shared" ref="E49:J49" si="25">E9</f>
        <v>700</v>
      </c>
      <c r="F49" s="29">
        <f t="shared" si="25"/>
        <v>700</v>
      </c>
      <c r="G49" s="29">
        <f t="shared" si="25"/>
        <v>700</v>
      </c>
      <c r="H49" s="29">
        <f t="shared" si="25"/>
        <v>700</v>
      </c>
      <c r="I49" s="29">
        <f t="shared" si="25"/>
        <v>700</v>
      </c>
      <c r="J49" s="29">
        <f t="shared" si="25"/>
        <v>700</v>
      </c>
    </row>
    <row r="50" spans="1:10" ht="15.75">
      <c r="A50" s="179"/>
      <c r="B50" s="69"/>
      <c r="C50" s="21" t="s">
        <v>20</v>
      </c>
      <c r="D50" s="32">
        <f t="shared" ref="D50:J50" si="26">D47+D48</f>
        <v>87743.047600000005</v>
      </c>
      <c r="E50" s="32">
        <f t="shared" si="26"/>
        <v>88304.847599999994</v>
      </c>
      <c r="F50" s="32">
        <f t="shared" si="26"/>
        <v>89428.4476</v>
      </c>
      <c r="G50" s="32">
        <f t="shared" si="26"/>
        <v>89428.4476</v>
      </c>
      <c r="H50" s="32">
        <f t="shared" si="26"/>
        <v>88080.127600000007</v>
      </c>
      <c r="I50" s="32">
        <f t="shared" si="26"/>
        <v>86619.4476</v>
      </c>
      <c r="J50" s="33">
        <f t="shared" si="26"/>
        <v>88304.847599999994</v>
      </c>
    </row>
    <row r="51" spans="1:10" ht="15.75">
      <c r="A51" s="179"/>
      <c r="B51" s="69" t="s">
        <v>3</v>
      </c>
      <c r="C51" s="28" t="s">
        <v>21</v>
      </c>
      <c r="D51" s="29">
        <f>D9</f>
        <v>700</v>
      </c>
      <c r="E51" s="29">
        <f t="shared" ref="E51:J51" si="27">E9</f>
        <v>700</v>
      </c>
      <c r="F51" s="29">
        <f t="shared" si="27"/>
        <v>700</v>
      </c>
      <c r="G51" s="29">
        <f t="shared" si="27"/>
        <v>700</v>
      </c>
      <c r="H51" s="29">
        <f t="shared" si="27"/>
        <v>700</v>
      </c>
      <c r="I51" s="29">
        <f t="shared" si="27"/>
        <v>700</v>
      </c>
      <c r="J51" s="29">
        <f t="shared" si="27"/>
        <v>700</v>
      </c>
    </row>
    <row r="52" spans="1:10" ht="16.5" thickBot="1">
      <c r="A52" s="180"/>
      <c r="B52" s="75"/>
      <c r="C52" s="34" t="s">
        <v>20</v>
      </c>
      <c r="D52" s="35">
        <f t="shared" ref="D52:J52" si="28">D50-D51</f>
        <v>87043.047600000005</v>
      </c>
      <c r="E52" s="35">
        <f t="shared" si="28"/>
        <v>87604.847599999994</v>
      </c>
      <c r="F52" s="35">
        <f t="shared" si="28"/>
        <v>88728.4476</v>
      </c>
      <c r="G52" s="35">
        <f t="shared" si="28"/>
        <v>88728.4476</v>
      </c>
      <c r="H52" s="35">
        <f t="shared" si="28"/>
        <v>87380.127600000007</v>
      </c>
      <c r="I52" s="35">
        <f t="shared" si="28"/>
        <v>85919.4476</v>
      </c>
      <c r="J52" s="36">
        <f t="shared" si="28"/>
        <v>87604.847599999994</v>
      </c>
    </row>
    <row r="53" spans="1:10" ht="15" thickBot="1">
      <c r="A53" s="126"/>
      <c r="B53" s="82"/>
      <c r="C53" s="82"/>
      <c r="D53" s="82"/>
      <c r="E53" s="82"/>
      <c r="F53" s="82"/>
      <c r="G53" s="82"/>
      <c r="H53" s="82"/>
      <c r="I53" s="82"/>
      <c r="J53" s="83"/>
    </row>
    <row r="54" spans="1:10" ht="15" customHeight="1">
      <c r="A54" s="178" t="s">
        <v>99</v>
      </c>
      <c r="B54" s="101" t="s">
        <v>18</v>
      </c>
      <c r="C54" s="102" t="s">
        <v>13</v>
      </c>
      <c r="D54" s="103">
        <f>D5+2694</f>
        <v>79022</v>
      </c>
      <c r="E54" s="103">
        <f>D54+500</f>
        <v>79522</v>
      </c>
      <c r="F54" s="103">
        <f>D54+1500</f>
        <v>80522</v>
      </c>
      <c r="G54" s="103">
        <f>D54+1500</f>
        <v>80522</v>
      </c>
      <c r="H54" s="103">
        <f>D54+300</f>
        <v>79322</v>
      </c>
      <c r="I54" s="103">
        <f>D54-1000</f>
        <v>78022</v>
      </c>
      <c r="J54" s="104">
        <f>D54+500</f>
        <v>79522</v>
      </c>
    </row>
    <row r="55" spans="1:10" ht="15" customHeight="1">
      <c r="A55" s="179"/>
      <c r="B55" s="105"/>
      <c r="C55" s="28" t="s">
        <v>87</v>
      </c>
      <c r="D55" s="107">
        <f t="shared" ref="D55:J55" si="29">SUM(D54*12.36%)</f>
        <v>9767.1191999999992</v>
      </c>
      <c r="E55" s="107">
        <f t="shared" si="29"/>
        <v>9828.9191999999985</v>
      </c>
      <c r="F55" s="107">
        <f t="shared" si="29"/>
        <v>9952.5191999999988</v>
      </c>
      <c r="G55" s="107">
        <f t="shared" si="29"/>
        <v>9952.5191999999988</v>
      </c>
      <c r="H55" s="107">
        <f t="shared" si="29"/>
        <v>9804.1991999999991</v>
      </c>
      <c r="I55" s="107">
        <f t="shared" si="29"/>
        <v>9643.5191999999988</v>
      </c>
      <c r="J55" s="107">
        <f t="shared" si="29"/>
        <v>9828.9191999999985</v>
      </c>
    </row>
    <row r="56" spans="1:10" ht="15" customHeight="1">
      <c r="A56" s="179"/>
      <c r="B56" s="105"/>
      <c r="C56" s="106" t="s">
        <v>19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9">
        <v>0</v>
      </c>
    </row>
    <row r="57" spans="1:10" ht="15" customHeight="1">
      <c r="A57" s="179"/>
      <c r="B57" s="105"/>
      <c r="C57" s="76" t="s">
        <v>20</v>
      </c>
      <c r="D57" s="110">
        <f t="shared" ref="D57:J57" si="30">D54+D55</f>
        <v>88789.119200000001</v>
      </c>
      <c r="E57" s="110">
        <f t="shared" si="30"/>
        <v>89350.919200000004</v>
      </c>
      <c r="F57" s="110">
        <f t="shared" si="30"/>
        <v>90474.519199999995</v>
      </c>
      <c r="G57" s="110">
        <f t="shared" si="30"/>
        <v>90474.519199999995</v>
      </c>
      <c r="H57" s="110">
        <f t="shared" si="30"/>
        <v>89126.199200000003</v>
      </c>
      <c r="I57" s="110">
        <f t="shared" si="30"/>
        <v>87665.519199999995</v>
      </c>
      <c r="J57" s="111">
        <f t="shared" si="30"/>
        <v>89350.919200000004</v>
      </c>
    </row>
    <row r="58" spans="1:10" ht="15" customHeight="1">
      <c r="A58" s="179"/>
      <c r="B58" s="105" t="s">
        <v>3</v>
      </c>
      <c r="C58" s="106" t="s">
        <v>21</v>
      </c>
      <c r="D58" s="107">
        <f>D9</f>
        <v>700</v>
      </c>
      <c r="E58" s="107">
        <f t="shared" ref="E58:J58" si="31">E9</f>
        <v>700</v>
      </c>
      <c r="F58" s="107">
        <f t="shared" si="31"/>
        <v>700</v>
      </c>
      <c r="G58" s="107">
        <f t="shared" si="31"/>
        <v>700</v>
      </c>
      <c r="H58" s="107">
        <f t="shared" si="31"/>
        <v>700</v>
      </c>
      <c r="I58" s="107">
        <f t="shared" si="31"/>
        <v>700</v>
      </c>
      <c r="J58" s="107">
        <f t="shared" si="31"/>
        <v>700</v>
      </c>
    </row>
    <row r="59" spans="1:10" ht="15.75" customHeight="1" thickBot="1">
      <c r="A59" s="180"/>
      <c r="B59" s="112"/>
      <c r="C59" s="113" t="s">
        <v>20</v>
      </c>
      <c r="D59" s="114">
        <f t="shared" ref="D59:J59" si="32">D57-D58</f>
        <v>88089.119200000001</v>
      </c>
      <c r="E59" s="114">
        <f t="shared" si="32"/>
        <v>88650.919200000004</v>
      </c>
      <c r="F59" s="114">
        <f t="shared" si="32"/>
        <v>89774.519199999995</v>
      </c>
      <c r="G59" s="114">
        <f t="shared" si="32"/>
        <v>89774.519199999995</v>
      </c>
      <c r="H59" s="114">
        <f t="shared" si="32"/>
        <v>88426.199200000003</v>
      </c>
      <c r="I59" s="114">
        <f t="shared" si="32"/>
        <v>86965.519199999995</v>
      </c>
      <c r="J59" s="115">
        <f t="shared" si="32"/>
        <v>88650.919200000004</v>
      </c>
    </row>
    <row r="60" spans="1:10" ht="20.25" thickBot="1">
      <c r="A60" s="127"/>
      <c r="B60" s="64"/>
      <c r="C60" s="64"/>
      <c r="D60" s="84"/>
      <c r="E60" s="84"/>
      <c r="F60" s="84"/>
      <c r="G60" s="85"/>
      <c r="H60" s="1"/>
      <c r="I60" s="84"/>
      <c r="J60" s="84"/>
    </row>
    <row r="61" spans="1:10" ht="15" customHeight="1">
      <c r="A61" s="178" t="s">
        <v>75</v>
      </c>
      <c r="B61" s="101" t="s">
        <v>18</v>
      </c>
      <c r="C61" s="102" t="s">
        <v>13</v>
      </c>
      <c r="D61" s="103">
        <f>D5+1548</f>
        <v>77876</v>
      </c>
      <c r="E61" s="103">
        <f>D61+500</f>
        <v>78376</v>
      </c>
      <c r="F61" s="103">
        <f>D61+1500</f>
        <v>79376</v>
      </c>
      <c r="G61" s="103">
        <f>D61+1500</f>
        <v>79376</v>
      </c>
      <c r="H61" s="103">
        <f>D61+300</f>
        <v>78176</v>
      </c>
      <c r="I61" s="103">
        <f>D61-1000</f>
        <v>76876</v>
      </c>
      <c r="J61" s="104">
        <f>D61+500</f>
        <v>78376</v>
      </c>
    </row>
    <row r="62" spans="1:10" ht="15" customHeight="1">
      <c r="A62" s="179"/>
      <c r="B62" s="105"/>
      <c r="C62" s="28" t="s">
        <v>87</v>
      </c>
      <c r="D62" s="107">
        <f t="shared" ref="D62:J62" si="33">SUM(D61*12.36%)</f>
        <v>9625.4735999999994</v>
      </c>
      <c r="E62" s="107">
        <f t="shared" si="33"/>
        <v>9687.2735999999986</v>
      </c>
      <c r="F62" s="107">
        <f t="shared" si="33"/>
        <v>9810.873599999999</v>
      </c>
      <c r="G62" s="107">
        <f t="shared" si="33"/>
        <v>9810.873599999999</v>
      </c>
      <c r="H62" s="107">
        <f t="shared" si="33"/>
        <v>9662.5535999999993</v>
      </c>
      <c r="I62" s="107">
        <f t="shared" si="33"/>
        <v>9501.873599999999</v>
      </c>
      <c r="J62" s="107">
        <f t="shared" si="33"/>
        <v>9687.2735999999986</v>
      </c>
    </row>
    <row r="63" spans="1:10" ht="15" customHeight="1">
      <c r="A63" s="179"/>
      <c r="B63" s="105"/>
      <c r="C63" s="106" t="s">
        <v>19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9">
        <v>0</v>
      </c>
    </row>
    <row r="64" spans="1:10" ht="15" customHeight="1">
      <c r="A64" s="179"/>
      <c r="B64" s="105"/>
      <c r="C64" s="76" t="s">
        <v>20</v>
      </c>
      <c r="D64" s="110">
        <f t="shared" ref="D64:J64" si="34">D61+D62</f>
        <v>87501.473599999998</v>
      </c>
      <c r="E64" s="110">
        <f t="shared" si="34"/>
        <v>88063.2736</v>
      </c>
      <c r="F64" s="110">
        <f t="shared" si="34"/>
        <v>89186.873599999992</v>
      </c>
      <c r="G64" s="110">
        <f t="shared" si="34"/>
        <v>89186.873599999992</v>
      </c>
      <c r="H64" s="110">
        <f t="shared" si="34"/>
        <v>87838.553599999999</v>
      </c>
      <c r="I64" s="110">
        <f t="shared" si="34"/>
        <v>86377.873599999992</v>
      </c>
      <c r="J64" s="111">
        <f t="shared" si="34"/>
        <v>88063.2736</v>
      </c>
    </row>
    <row r="65" spans="1:10" ht="15" customHeight="1">
      <c r="A65" s="179"/>
      <c r="B65" s="105" t="s">
        <v>3</v>
      </c>
      <c r="C65" s="106" t="s">
        <v>21</v>
      </c>
      <c r="D65" s="107">
        <f>D16</f>
        <v>700</v>
      </c>
      <c r="E65" s="107">
        <f t="shared" ref="E65:J65" si="35">E16</f>
        <v>700</v>
      </c>
      <c r="F65" s="107">
        <f t="shared" si="35"/>
        <v>700</v>
      </c>
      <c r="G65" s="107">
        <f t="shared" si="35"/>
        <v>700</v>
      </c>
      <c r="H65" s="107">
        <f t="shared" si="35"/>
        <v>700</v>
      </c>
      <c r="I65" s="107">
        <f t="shared" si="35"/>
        <v>700</v>
      </c>
      <c r="J65" s="107">
        <f t="shared" si="35"/>
        <v>700</v>
      </c>
    </row>
    <row r="66" spans="1:10" ht="15.75" customHeight="1" thickBot="1">
      <c r="A66" s="180"/>
      <c r="B66" s="112"/>
      <c r="C66" s="113" t="s">
        <v>20</v>
      </c>
      <c r="D66" s="114">
        <f t="shared" ref="D66:J66" si="36">D64-D65</f>
        <v>86801.473599999998</v>
      </c>
      <c r="E66" s="114">
        <f t="shared" si="36"/>
        <v>87363.2736</v>
      </c>
      <c r="F66" s="114">
        <f t="shared" si="36"/>
        <v>88486.873599999992</v>
      </c>
      <c r="G66" s="114">
        <f t="shared" si="36"/>
        <v>88486.873599999992</v>
      </c>
      <c r="H66" s="114">
        <f t="shared" si="36"/>
        <v>87138.553599999999</v>
      </c>
      <c r="I66" s="114">
        <f t="shared" si="36"/>
        <v>85677.873599999992</v>
      </c>
      <c r="J66" s="115">
        <f t="shared" si="36"/>
        <v>87363.2736</v>
      </c>
    </row>
  </sheetData>
  <mergeCells count="28">
    <mergeCell ref="I2:J2"/>
    <mergeCell ref="B26:B29"/>
    <mergeCell ref="A40:A45"/>
    <mergeCell ref="B30:B31"/>
    <mergeCell ref="B12:B15"/>
    <mergeCell ref="B16:B17"/>
    <mergeCell ref="G3:G4"/>
    <mergeCell ref="H3:H4"/>
    <mergeCell ref="I3:I4"/>
    <mergeCell ref="A1:J1"/>
    <mergeCell ref="A5:A10"/>
    <mergeCell ref="B5:B8"/>
    <mergeCell ref="B9:B10"/>
    <mergeCell ref="D2:H2"/>
    <mergeCell ref="A47:A52"/>
    <mergeCell ref="J3:J4"/>
    <mergeCell ref="D3:D4"/>
    <mergeCell ref="E3:E4"/>
    <mergeCell ref="F3:F4"/>
    <mergeCell ref="A54:A59"/>
    <mergeCell ref="A61:A66"/>
    <mergeCell ref="A12:A17"/>
    <mergeCell ref="A19:A24"/>
    <mergeCell ref="A2:C4"/>
    <mergeCell ref="A33:A38"/>
    <mergeCell ref="B19:B22"/>
    <mergeCell ref="B23:B24"/>
    <mergeCell ref="A26:A31"/>
  </mergeCells>
  <pageMargins left="0.43" right="0.26" top="0.35" bottom="0.19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A36" sqref="A36"/>
    </sheetView>
  </sheetViews>
  <sheetFormatPr defaultRowHeight="12.75"/>
  <cols>
    <col min="1" max="1" width="18.5703125" customWidth="1"/>
    <col min="4" max="4" width="8.85546875" customWidth="1"/>
    <col min="7" max="7" width="10.140625" customWidth="1"/>
    <col min="8" max="8" width="3.5703125" customWidth="1"/>
    <col min="12" max="12" width="5.7109375" customWidth="1"/>
    <col min="13" max="13" width="13.5703125" customWidth="1"/>
    <col min="15" max="15" width="11.28515625" customWidth="1"/>
  </cols>
  <sheetData>
    <row r="1" spans="1:15" ht="20.25">
      <c r="A1" s="212" t="s">
        <v>198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</row>
    <row r="2" spans="1:15" ht="19.5">
      <c r="A2" s="215" t="s">
        <v>105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5" ht="13.5" thickBot="1">
      <c r="A3" s="10"/>
      <c r="B3" s="11"/>
      <c r="C3" s="11" t="s">
        <v>1</v>
      </c>
      <c r="D3" s="11"/>
      <c r="E3" s="11" t="s">
        <v>2</v>
      </c>
      <c r="F3" s="11"/>
      <c r="G3" s="12"/>
      <c r="H3" s="13"/>
      <c r="I3" s="14"/>
      <c r="J3" s="11"/>
      <c r="K3" s="11" t="s">
        <v>3</v>
      </c>
      <c r="L3" s="11"/>
      <c r="M3" s="11"/>
      <c r="N3" s="11"/>
      <c r="O3" s="12"/>
    </row>
    <row r="4" spans="1:15" ht="14.25">
      <c r="A4" s="154" t="s">
        <v>6</v>
      </c>
      <c r="B4" s="155" t="s">
        <v>7</v>
      </c>
      <c r="C4" s="141" t="s">
        <v>8</v>
      </c>
      <c r="D4" s="141" t="s">
        <v>8</v>
      </c>
      <c r="E4" s="140" t="s">
        <v>9</v>
      </c>
      <c r="F4" s="141" t="s">
        <v>10</v>
      </c>
      <c r="G4" s="142" t="s">
        <v>11</v>
      </c>
      <c r="H4" s="16"/>
      <c r="I4" s="139" t="s">
        <v>7</v>
      </c>
      <c r="J4" s="140" t="s">
        <v>8</v>
      </c>
      <c r="K4" s="141" t="s">
        <v>12</v>
      </c>
      <c r="L4" s="141" t="s">
        <v>8</v>
      </c>
      <c r="M4" s="140" t="s">
        <v>9</v>
      </c>
      <c r="N4" s="141" t="s">
        <v>10</v>
      </c>
      <c r="O4" s="142" t="s">
        <v>11</v>
      </c>
    </row>
    <row r="5" spans="1:15" ht="15" thickBot="1">
      <c r="A5" s="156"/>
      <c r="B5" s="157" t="s">
        <v>13</v>
      </c>
      <c r="C5" s="158" t="s">
        <v>14</v>
      </c>
      <c r="D5" s="158" t="s">
        <v>110</v>
      </c>
      <c r="E5" s="159">
        <v>0.1236</v>
      </c>
      <c r="F5" s="159">
        <v>0.02</v>
      </c>
      <c r="G5" s="160" t="s">
        <v>15</v>
      </c>
      <c r="H5" s="16"/>
      <c r="I5" s="19" t="s">
        <v>13</v>
      </c>
      <c r="J5" s="17" t="s">
        <v>14</v>
      </c>
      <c r="K5" s="16" t="s">
        <v>16</v>
      </c>
      <c r="L5" s="158" t="s">
        <v>110</v>
      </c>
      <c r="M5" s="138">
        <v>0.1236</v>
      </c>
      <c r="N5" s="138">
        <f>F5</f>
        <v>0.02</v>
      </c>
      <c r="O5" s="18" t="s">
        <v>15</v>
      </c>
    </row>
    <row r="6" spans="1:15" ht="15.75">
      <c r="A6" s="131" t="s">
        <v>93</v>
      </c>
      <c r="B6" s="95">
        <v>76500</v>
      </c>
      <c r="C6" s="95">
        <v>800</v>
      </c>
      <c r="D6" s="151" t="s">
        <v>111</v>
      </c>
      <c r="E6" s="95">
        <f t="shared" ref="E6:E12" ca="1" si="0">(B6-C6)*$E$11</f>
        <v>9356.52</v>
      </c>
      <c r="F6" s="95">
        <f t="shared" ref="F6:F12" ca="1" si="1">(B6-C6+E6)*$F$11</f>
        <v>1701.1304</v>
      </c>
      <c r="G6" s="96">
        <f t="shared" ref="G6:G12" ca="1" si="2">(B6-C6)+E6+F6</f>
        <v>86757.650399999999</v>
      </c>
      <c r="H6" s="26"/>
      <c r="I6" s="98">
        <f t="shared" ref="I6:J13" si="3">B6</f>
        <v>76500</v>
      </c>
      <c r="J6" s="95">
        <f>C6</f>
        <v>800</v>
      </c>
      <c r="K6" s="95">
        <v>700</v>
      </c>
      <c r="L6" s="151" t="s">
        <v>111</v>
      </c>
      <c r="M6" s="95">
        <f ca="1">(I6-J6-K6)*$E$11</f>
        <v>9270</v>
      </c>
      <c r="N6" s="95">
        <f t="shared" ref="N6:N12" ca="1" si="4">(I6-J6-K6+M6)*$F$11</f>
        <v>1685.4</v>
      </c>
      <c r="O6" s="96">
        <f t="shared" ref="O6:O12" ca="1" si="5">I6-J6-K6+M6+N6</f>
        <v>85955.4</v>
      </c>
    </row>
    <row r="7" spans="1:15" ht="15.75">
      <c r="A7" s="132" t="s">
        <v>94</v>
      </c>
      <c r="B7" s="24">
        <f>B6+500</f>
        <v>77000</v>
      </c>
      <c r="C7" s="24">
        <v>800</v>
      </c>
      <c r="D7" s="152" t="s">
        <v>111</v>
      </c>
      <c r="E7" s="24">
        <f t="shared" ca="1" si="0"/>
        <v>9418.32</v>
      </c>
      <c r="F7" s="24">
        <f t="shared" ca="1" si="1"/>
        <v>1712.3664000000001</v>
      </c>
      <c r="G7" s="25">
        <f t="shared" ca="1" si="2"/>
        <v>87330.686400000006</v>
      </c>
      <c r="H7" s="26"/>
      <c r="I7" s="27">
        <f t="shared" si="3"/>
        <v>77000</v>
      </c>
      <c r="J7" s="24">
        <f t="shared" si="3"/>
        <v>800</v>
      </c>
      <c r="K7" s="24">
        <f>K6</f>
        <v>700</v>
      </c>
      <c r="L7" s="152" t="s">
        <v>111</v>
      </c>
      <c r="M7" s="24">
        <f t="shared" ref="M7:M12" ca="1" si="6">(I7-J7-K7)*$E$11</f>
        <v>9331.7999999999993</v>
      </c>
      <c r="N7" s="24">
        <f t="shared" ca="1" si="4"/>
        <v>1696.6360000000002</v>
      </c>
      <c r="O7" s="25">
        <f t="shared" ca="1" si="5"/>
        <v>86528.436000000002</v>
      </c>
    </row>
    <row r="8" spans="1:15" ht="15.75">
      <c r="A8" s="132" t="s">
        <v>96</v>
      </c>
      <c r="B8" s="24">
        <f>B6-1000</f>
        <v>75500</v>
      </c>
      <c r="C8" s="24">
        <v>800</v>
      </c>
      <c r="D8" s="152" t="s">
        <v>111</v>
      </c>
      <c r="E8" s="24">
        <f t="shared" ca="1" si="0"/>
        <v>9232.92</v>
      </c>
      <c r="F8" s="24">
        <f t="shared" ca="1" si="1"/>
        <v>1678.6584</v>
      </c>
      <c r="G8" s="25">
        <f t="shared" ca="1" si="2"/>
        <v>85611.578399999999</v>
      </c>
      <c r="H8" s="26"/>
      <c r="I8" s="27">
        <f t="shared" si="3"/>
        <v>75500</v>
      </c>
      <c r="J8" s="24">
        <f t="shared" si="3"/>
        <v>800</v>
      </c>
      <c r="K8" s="24">
        <f>K6</f>
        <v>700</v>
      </c>
      <c r="L8" s="152" t="s">
        <v>111</v>
      </c>
      <c r="M8" s="24">
        <f t="shared" ca="1" si="6"/>
        <v>9146.4</v>
      </c>
      <c r="N8" s="24">
        <f t="shared" ca="1" si="4"/>
        <v>1662.9279999999999</v>
      </c>
      <c r="O8" s="25">
        <f t="shared" ca="1" si="5"/>
        <v>84809.327999999994</v>
      </c>
    </row>
    <row r="9" spans="1:15" ht="15.75">
      <c r="A9" s="132"/>
      <c r="B9" s="24"/>
      <c r="C9" s="24"/>
      <c r="D9" s="152"/>
      <c r="E9" s="24"/>
      <c r="F9" s="24"/>
      <c r="G9" s="25"/>
      <c r="H9" s="26"/>
      <c r="I9" s="27"/>
      <c r="J9" s="24"/>
      <c r="K9" s="24"/>
      <c r="L9" s="152"/>
      <c r="M9" s="24"/>
      <c r="N9" s="24"/>
      <c r="O9" s="25"/>
    </row>
    <row r="10" spans="1:15" ht="15.75">
      <c r="A10" s="132" t="s">
        <v>53</v>
      </c>
      <c r="B10" s="24">
        <f>B6+1500</f>
        <v>78000</v>
      </c>
      <c r="C10" s="24">
        <v>800</v>
      </c>
      <c r="D10" s="152" t="s">
        <v>111</v>
      </c>
      <c r="E10" s="24">
        <f t="shared" ca="1" si="0"/>
        <v>9541.92</v>
      </c>
      <c r="F10" s="24">
        <f t="shared" ca="1" si="1"/>
        <v>1734.8384000000001</v>
      </c>
      <c r="G10" s="25">
        <f t="shared" ca="1" si="2"/>
        <v>88476.758399999992</v>
      </c>
      <c r="H10" s="26"/>
      <c r="I10" s="27">
        <f t="shared" si="3"/>
        <v>78000</v>
      </c>
      <c r="J10" s="24">
        <f t="shared" si="3"/>
        <v>800</v>
      </c>
      <c r="K10" s="24">
        <f>K6</f>
        <v>700</v>
      </c>
      <c r="L10" s="152" t="s">
        <v>111</v>
      </c>
      <c r="M10" s="24">
        <f t="shared" ca="1" si="6"/>
        <v>9455.4</v>
      </c>
      <c r="N10" s="24">
        <f t="shared" ca="1" si="4"/>
        <v>1719.1079999999999</v>
      </c>
      <c r="O10" s="25">
        <f t="shared" ca="1" si="5"/>
        <v>87674.507999999987</v>
      </c>
    </row>
    <row r="11" spans="1:15" ht="15.75">
      <c r="A11" s="132" t="s">
        <v>52</v>
      </c>
      <c r="B11" s="24">
        <f>B6+1500</f>
        <v>78000</v>
      </c>
      <c r="C11" s="24">
        <f>C10</f>
        <v>800</v>
      </c>
      <c r="D11" s="152" t="s">
        <v>111</v>
      </c>
      <c r="E11" s="24">
        <f t="shared" ca="1" si="0"/>
        <v>9541.92</v>
      </c>
      <c r="F11" s="24">
        <f t="shared" ca="1" si="1"/>
        <v>1734.8384000000001</v>
      </c>
      <c r="G11" s="25">
        <f t="shared" ca="1" si="2"/>
        <v>88476.758399999992</v>
      </c>
      <c r="H11" s="26"/>
      <c r="I11" s="27">
        <f t="shared" si="3"/>
        <v>78000</v>
      </c>
      <c r="J11" s="24">
        <f t="shared" si="3"/>
        <v>800</v>
      </c>
      <c r="K11" s="24">
        <f>K6</f>
        <v>700</v>
      </c>
      <c r="L11" s="152" t="s">
        <v>111</v>
      </c>
      <c r="M11" s="24">
        <f t="shared" ca="1" si="6"/>
        <v>9455.4</v>
      </c>
      <c r="N11" s="24">
        <f t="shared" ca="1" si="4"/>
        <v>1719.1079999999999</v>
      </c>
      <c r="O11" s="25">
        <f t="shared" ca="1" si="5"/>
        <v>87674.507999999987</v>
      </c>
    </row>
    <row r="12" spans="1:15" ht="15.75">
      <c r="A12" s="132" t="s">
        <v>95</v>
      </c>
      <c r="B12" s="24">
        <f>B6+500</f>
        <v>77000</v>
      </c>
      <c r="C12" s="24">
        <f>C11</f>
        <v>800</v>
      </c>
      <c r="D12" s="152" t="s">
        <v>111</v>
      </c>
      <c r="E12" s="24">
        <f t="shared" ca="1" si="0"/>
        <v>9418.32</v>
      </c>
      <c r="F12" s="24">
        <f t="shared" ca="1" si="1"/>
        <v>1712.3664000000001</v>
      </c>
      <c r="G12" s="25">
        <f t="shared" ca="1" si="2"/>
        <v>87330.686400000006</v>
      </c>
      <c r="H12" s="26"/>
      <c r="I12" s="27">
        <f t="shared" si="3"/>
        <v>77000</v>
      </c>
      <c r="J12" s="24">
        <f t="shared" si="3"/>
        <v>800</v>
      </c>
      <c r="K12" s="24">
        <f>K6</f>
        <v>700</v>
      </c>
      <c r="L12" s="152" t="s">
        <v>111</v>
      </c>
      <c r="M12" s="24">
        <f t="shared" ca="1" si="6"/>
        <v>9331.7999999999993</v>
      </c>
      <c r="N12" s="24">
        <f t="shared" ca="1" si="4"/>
        <v>1696.6360000000002</v>
      </c>
      <c r="O12" s="25">
        <f t="shared" ca="1" si="5"/>
        <v>86528.436000000002</v>
      </c>
    </row>
    <row r="13" spans="1:15" ht="16.5" thickBot="1">
      <c r="A13" s="133" t="s">
        <v>89</v>
      </c>
      <c r="B13" s="43">
        <f>B6+300</f>
        <v>76800</v>
      </c>
      <c r="C13" s="43">
        <f>C12</f>
        <v>800</v>
      </c>
      <c r="D13" s="153" t="s">
        <v>111</v>
      </c>
      <c r="E13" s="43">
        <f ca="1">(B13-C13)*$E$11</f>
        <v>9393.6</v>
      </c>
      <c r="F13" s="43">
        <f ca="1">(B13-C13+E13)*$F$11</f>
        <v>1707.8720000000001</v>
      </c>
      <c r="G13" s="97">
        <f ca="1">(B13-C13)+E13+F13</f>
        <v>87101.472000000009</v>
      </c>
      <c r="H13" s="13"/>
      <c r="I13" s="44">
        <f>I6+300</f>
        <v>76800</v>
      </c>
      <c r="J13" s="43">
        <f t="shared" si="3"/>
        <v>800</v>
      </c>
      <c r="K13" s="43">
        <f>K6</f>
        <v>700</v>
      </c>
      <c r="L13" s="153" t="s">
        <v>111</v>
      </c>
      <c r="M13" s="43">
        <f ca="1">(I13-J13-K13)*$E$11</f>
        <v>9307.08</v>
      </c>
      <c r="N13" s="43">
        <f ca="1">(I13-J13-K13+M13)*$F$11</f>
        <v>1692.1416000000002</v>
      </c>
      <c r="O13" s="97">
        <f ca="1">I13-J13-K13+M13+N13</f>
        <v>86299.221600000004</v>
      </c>
    </row>
    <row r="14" spans="1:15" ht="15.75">
      <c r="A14" s="45"/>
      <c r="B14" s="24"/>
      <c r="C14" s="24"/>
      <c r="D14" s="24"/>
      <c r="E14" s="46"/>
      <c r="F14" s="46"/>
      <c r="G14" s="9"/>
      <c r="H14" s="13"/>
      <c r="I14" s="13"/>
      <c r="J14" s="13"/>
      <c r="K14" s="13"/>
      <c r="L14" s="13"/>
      <c r="M14" s="13"/>
      <c r="N14" s="24"/>
      <c r="O14" s="17"/>
    </row>
    <row r="15" spans="1:15" ht="15.75">
      <c r="A15" s="47" t="s">
        <v>23</v>
      </c>
      <c r="B15" s="48"/>
      <c r="C15" s="48"/>
      <c r="D15" s="48"/>
      <c r="E15" s="48"/>
      <c r="F15" s="48"/>
      <c r="G15" s="9"/>
      <c r="H15" s="9"/>
      <c r="I15" s="48"/>
      <c r="J15" s="48"/>
      <c r="K15" s="48"/>
      <c r="L15" s="48"/>
      <c r="M15" s="24"/>
      <c r="N15" s="24"/>
      <c r="O15" s="13"/>
    </row>
    <row r="16" spans="1:15" ht="15.75">
      <c r="A16" s="50" t="s">
        <v>192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1"/>
      <c r="N16" s="1"/>
      <c r="O16" s="1"/>
    </row>
    <row r="17" spans="1:15" ht="15.75">
      <c r="A17" s="52" t="s">
        <v>193</v>
      </c>
      <c r="B17" s="51"/>
      <c r="C17" s="51"/>
      <c r="D17" s="51"/>
      <c r="E17" s="51"/>
      <c r="F17" s="51"/>
      <c r="G17" s="51"/>
      <c r="H17" s="51"/>
      <c r="I17" s="51"/>
      <c r="J17" s="51"/>
      <c r="K17" s="49"/>
      <c r="L17" s="49"/>
      <c r="M17" s="1"/>
      <c r="N17" s="1" t="s">
        <v>82</v>
      </c>
      <c r="O17" s="1"/>
    </row>
    <row r="18" spans="1:15" ht="15.75">
      <c r="A18" s="52" t="s">
        <v>72</v>
      </c>
      <c r="B18" s="53"/>
      <c r="C18" s="53"/>
      <c r="D18" s="53"/>
      <c r="E18" s="53"/>
      <c r="F18" s="53"/>
      <c r="G18" s="53"/>
      <c r="H18" s="53"/>
      <c r="I18" s="53"/>
      <c r="J18" s="53"/>
      <c r="K18" s="51"/>
      <c r="L18" s="51"/>
      <c r="M18" s="54"/>
      <c r="N18" s="55"/>
      <c r="O18" s="55"/>
    </row>
    <row r="19" spans="1:15" ht="15.75">
      <c r="A19" s="52" t="s">
        <v>194</v>
      </c>
      <c r="B19" s="53"/>
      <c r="C19" s="70" t="s">
        <v>81</v>
      </c>
      <c r="D19" s="70"/>
      <c r="E19" s="53"/>
      <c r="F19" s="53"/>
      <c r="G19" s="53"/>
      <c r="H19" s="53"/>
      <c r="I19" s="53"/>
      <c r="J19" s="53"/>
      <c r="K19" s="53"/>
      <c r="L19" s="53"/>
      <c r="M19" s="55"/>
      <c r="N19" s="55"/>
      <c r="O19" s="55"/>
    </row>
    <row r="20" spans="1:15" ht="15.75">
      <c r="A20" s="52" t="s">
        <v>195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5"/>
      <c r="N20" s="55"/>
      <c r="O20" s="55"/>
    </row>
    <row r="21" spans="1:15" ht="15.75">
      <c r="A21" s="52" t="s">
        <v>196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5"/>
      <c r="N21" s="55"/>
      <c r="O21" s="55" t="s">
        <v>83</v>
      </c>
    </row>
    <row r="22" spans="1:15" ht="15.75">
      <c r="A22" s="50" t="s">
        <v>197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5"/>
      <c r="N22" s="55"/>
      <c r="O22" s="55"/>
    </row>
    <row r="23" spans="1:15" ht="15.75">
      <c r="A23" s="50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5"/>
      <c r="N23" s="55"/>
      <c r="O23" s="55"/>
    </row>
    <row r="24" spans="1:15" ht="15">
      <c r="A24" s="56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ht="15">
      <c r="A25" s="57" t="s">
        <v>25</v>
      </c>
      <c r="B25" s="57"/>
      <c r="C25" s="57"/>
      <c r="D25" s="57"/>
      <c r="E25" s="57"/>
      <c r="F25" s="57"/>
      <c r="G25" s="57"/>
      <c r="H25" s="57"/>
      <c r="I25" s="55"/>
      <c r="J25" s="99" t="s">
        <v>100</v>
      </c>
      <c r="K25" s="88"/>
      <c r="L25" s="88"/>
      <c r="M25" s="88"/>
      <c r="N25" s="88"/>
      <c r="O25" s="88"/>
    </row>
    <row r="26" spans="1:15" ht="15.75">
      <c r="A26" s="21" t="s">
        <v>26</v>
      </c>
      <c r="B26" s="21" t="s">
        <v>27</v>
      </c>
      <c r="C26" s="21" t="s">
        <v>28</v>
      </c>
      <c r="D26" s="21"/>
      <c r="E26" s="21" t="s">
        <v>29</v>
      </c>
      <c r="F26" s="21" t="s">
        <v>30</v>
      </c>
      <c r="G26" s="21" t="s">
        <v>31</v>
      </c>
      <c r="H26" s="21"/>
      <c r="I26" s="55"/>
      <c r="J26" s="137" t="s">
        <v>32</v>
      </c>
      <c r="K26" s="89"/>
      <c r="L26" s="161"/>
      <c r="M26" s="136" t="s">
        <v>73</v>
      </c>
      <c r="N26" s="99" t="s">
        <v>33</v>
      </c>
      <c r="O26" s="99" t="s">
        <v>34</v>
      </c>
    </row>
    <row r="27" spans="1:15" ht="15.75">
      <c r="A27" s="58" t="s">
        <v>2</v>
      </c>
      <c r="B27" s="20">
        <v>0</v>
      </c>
      <c r="C27" s="20">
        <v>100</v>
      </c>
      <c r="D27" s="20"/>
      <c r="E27" s="20">
        <v>200</v>
      </c>
      <c r="F27" s="20">
        <v>300</v>
      </c>
      <c r="G27" s="20">
        <v>400</v>
      </c>
      <c r="H27" s="20"/>
      <c r="I27" s="55"/>
      <c r="J27" s="94" t="s">
        <v>80</v>
      </c>
      <c r="K27" s="59"/>
      <c r="L27" s="59"/>
      <c r="M27" s="59">
        <v>2113</v>
      </c>
      <c r="N27" s="60">
        <v>2358</v>
      </c>
      <c r="O27" s="60">
        <v>2193</v>
      </c>
    </row>
    <row r="28" spans="1:15" ht="15">
      <c r="A28" s="55"/>
      <c r="B28" s="55"/>
      <c r="C28" s="55"/>
      <c r="D28" s="55"/>
      <c r="E28" s="55"/>
      <c r="F28" s="55"/>
      <c r="G28" s="55"/>
      <c r="H28" s="55"/>
      <c r="I28" s="55"/>
      <c r="J28" s="94" t="s">
        <v>36</v>
      </c>
      <c r="K28" s="59"/>
      <c r="L28" s="59"/>
      <c r="M28" s="59">
        <v>1863</v>
      </c>
      <c r="N28" s="60">
        <v>1603</v>
      </c>
      <c r="O28" s="60">
        <v>1998</v>
      </c>
    </row>
    <row r="29" spans="1:15" ht="17.25" thickBot="1">
      <c r="A29" s="61" t="s">
        <v>97</v>
      </c>
      <c r="B29" s="62"/>
      <c r="C29" s="62"/>
      <c r="D29" s="62"/>
      <c r="E29" s="62"/>
      <c r="F29" s="62"/>
      <c r="G29" s="62"/>
      <c r="H29" s="55"/>
      <c r="I29" s="55"/>
      <c r="J29" s="94" t="s">
        <v>37</v>
      </c>
      <c r="K29" s="59"/>
      <c r="L29" s="59"/>
      <c r="M29" s="59">
        <v>1443</v>
      </c>
      <c r="N29" s="60">
        <v>1073</v>
      </c>
      <c r="O29" s="60">
        <v>1403</v>
      </c>
    </row>
    <row r="30" spans="1:15" ht="19.5" thickBot="1">
      <c r="A30" s="143"/>
      <c r="B30" s="218" t="s">
        <v>102</v>
      </c>
      <c r="C30" s="219"/>
      <c r="D30" s="219"/>
      <c r="E30" s="220"/>
      <c r="F30" s="64"/>
      <c r="G30" s="64"/>
      <c r="H30" s="55"/>
      <c r="I30" s="55"/>
      <c r="J30" s="94" t="s">
        <v>38</v>
      </c>
      <c r="K30" s="59"/>
      <c r="L30" s="59"/>
      <c r="M30" s="59" t="s">
        <v>58</v>
      </c>
      <c r="N30" s="63" t="s">
        <v>58</v>
      </c>
      <c r="O30" s="60" t="s">
        <v>58</v>
      </c>
    </row>
    <row r="31" spans="1:15" ht="18.75">
      <c r="A31" s="144" t="s">
        <v>101</v>
      </c>
      <c r="B31" s="145">
        <v>1000</v>
      </c>
      <c r="C31" s="145" t="s">
        <v>106</v>
      </c>
      <c r="D31" s="145">
        <v>1500</v>
      </c>
      <c r="E31" s="145"/>
      <c r="F31" s="64"/>
      <c r="G31" s="64"/>
      <c r="H31" s="55"/>
      <c r="I31" s="55"/>
      <c r="J31" s="94" t="s">
        <v>40</v>
      </c>
      <c r="K31" s="59"/>
      <c r="L31" s="59"/>
      <c r="M31" s="59">
        <v>2503</v>
      </c>
      <c r="N31" s="65">
        <v>2238</v>
      </c>
      <c r="O31" s="65">
        <v>2448</v>
      </c>
    </row>
    <row r="32" spans="1:15" ht="18.75">
      <c r="A32" s="150" t="s">
        <v>103</v>
      </c>
      <c r="B32" s="146">
        <v>1500</v>
      </c>
      <c r="C32" s="146" t="s">
        <v>107</v>
      </c>
      <c r="D32" s="146">
        <v>2500</v>
      </c>
      <c r="E32" s="146"/>
      <c r="F32" s="64"/>
      <c r="G32" s="64"/>
      <c r="H32" s="55"/>
      <c r="I32" s="55"/>
      <c r="J32" s="94" t="s">
        <v>71</v>
      </c>
      <c r="K32" s="59"/>
      <c r="L32" s="59"/>
      <c r="M32" s="59">
        <v>1263</v>
      </c>
      <c r="N32" s="60">
        <v>1253</v>
      </c>
      <c r="O32" s="60">
        <v>865</v>
      </c>
    </row>
    <row r="33" spans="1:15" ht="18.75">
      <c r="A33" s="147" t="s">
        <v>104</v>
      </c>
      <c r="B33" s="145">
        <v>1000</v>
      </c>
      <c r="C33" s="145" t="s">
        <v>108</v>
      </c>
      <c r="D33" s="145">
        <v>250</v>
      </c>
      <c r="E33" s="145"/>
      <c r="F33" s="64"/>
      <c r="G33" s="64"/>
      <c r="H33" s="55"/>
      <c r="I33" s="55"/>
      <c r="J33" s="94" t="s">
        <v>41</v>
      </c>
      <c r="K33" s="59"/>
      <c r="L33" s="59"/>
      <c r="M33" s="59">
        <v>1278</v>
      </c>
      <c r="N33" s="60">
        <v>868</v>
      </c>
      <c r="O33" s="60">
        <v>1283</v>
      </c>
    </row>
    <row r="34" spans="1:15" ht="18.75">
      <c r="A34" s="148" t="s">
        <v>38</v>
      </c>
      <c r="B34" s="145">
        <v>500</v>
      </c>
      <c r="C34" s="147"/>
      <c r="D34" s="147"/>
      <c r="E34" s="147"/>
      <c r="F34" s="68"/>
      <c r="G34" s="68"/>
      <c r="H34" s="53"/>
      <c r="I34" s="55"/>
      <c r="J34" s="94" t="s">
        <v>42</v>
      </c>
      <c r="K34" s="59"/>
      <c r="L34" s="59"/>
      <c r="M34" s="59">
        <v>763</v>
      </c>
      <c r="N34" s="63">
        <v>547</v>
      </c>
      <c r="O34" s="63">
        <v>798</v>
      </c>
    </row>
    <row r="35" spans="1:15" ht="18.75">
      <c r="A35" s="149"/>
      <c r="B35" s="149"/>
      <c r="C35" s="149"/>
      <c r="D35" s="149"/>
      <c r="E35" s="149"/>
      <c r="F35" s="53"/>
      <c r="G35" s="53"/>
      <c r="H35" s="53"/>
      <c r="I35" s="55"/>
      <c r="J35" s="129" t="s">
        <v>74</v>
      </c>
      <c r="K35" s="129"/>
      <c r="L35" s="129"/>
      <c r="M35" s="60">
        <v>2947</v>
      </c>
      <c r="N35" s="60">
        <v>3112</v>
      </c>
      <c r="O35" s="60">
        <v>3107</v>
      </c>
    </row>
    <row r="36" spans="1:15" ht="15">
      <c r="A36" s="17" t="s">
        <v>109</v>
      </c>
      <c r="B36" s="17"/>
      <c r="C36" s="17"/>
      <c r="D36" s="17"/>
      <c r="E36" s="17"/>
      <c r="F36" s="17"/>
      <c r="G36" s="17"/>
      <c r="H36" s="17"/>
      <c r="I36" s="1"/>
      <c r="J36" s="94" t="s">
        <v>91</v>
      </c>
      <c r="K36" s="128"/>
      <c r="L36" s="128"/>
      <c r="M36" s="60">
        <v>2963</v>
      </c>
      <c r="N36" s="60">
        <v>2963</v>
      </c>
      <c r="O36" s="60">
        <v>2963</v>
      </c>
    </row>
    <row r="37" spans="1:15" ht="16.5" thickBot="1">
      <c r="A37" s="71"/>
      <c r="B37" s="72"/>
      <c r="C37" s="72"/>
      <c r="D37" s="72"/>
      <c r="E37" s="72"/>
      <c r="F37" s="72"/>
      <c r="G37" s="72"/>
      <c r="H37" s="68"/>
      <c r="I37" s="1"/>
      <c r="J37" s="94" t="s">
        <v>88</v>
      </c>
      <c r="K37" s="59"/>
      <c r="L37" s="59"/>
      <c r="M37" s="59" t="s">
        <v>58</v>
      </c>
      <c r="N37" s="60">
        <v>1945</v>
      </c>
      <c r="O37" s="60">
        <v>2163</v>
      </c>
    </row>
    <row r="38" spans="1:15" ht="15">
      <c r="A38" s="119" t="s">
        <v>47</v>
      </c>
      <c r="B38" s="120"/>
      <c r="C38" s="120"/>
      <c r="D38" s="120"/>
      <c r="E38" s="120"/>
      <c r="F38" s="108"/>
      <c r="G38" s="9"/>
      <c r="H38" s="49"/>
      <c r="I38" s="13"/>
      <c r="J38" s="94" t="s">
        <v>98</v>
      </c>
      <c r="K38" s="59"/>
      <c r="L38" s="93"/>
      <c r="M38" s="59">
        <v>423</v>
      </c>
      <c r="N38" s="60">
        <v>610</v>
      </c>
      <c r="O38" s="60">
        <v>505</v>
      </c>
    </row>
    <row r="39" spans="1:15" ht="30">
      <c r="A39" s="121" t="s">
        <v>49</v>
      </c>
      <c r="B39" s="117" t="s">
        <v>50</v>
      </c>
      <c r="C39" s="117">
        <v>67.010000000000005</v>
      </c>
      <c r="D39" s="78" t="s">
        <v>52</v>
      </c>
      <c r="E39" s="118"/>
      <c r="F39" s="105"/>
      <c r="G39" s="163"/>
      <c r="H39" s="221"/>
      <c r="I39" s="221"/>
      <c r="J39" s="94" t="s">
        <v>44</v>
      </c>
      <c r="K39" s="59"/>
      <c r="L39" s="59"/>
      <c r="M39" s="59">
        <v>2847</v>
      </c>
      <c r="N39" s="60">
        <v>3037</v>
      </c>
      <c r="O39" s="73">
        <v>2958</v>
      </c>
    </row>
    <row r="40" spans="1:15" ht="15" customHeight="1">
      <c r="A40" s="77"/>
      <c r="B40" s="65"/>
      <c r="C40" s="122" t="s">
        <v>39</v>
      </c>
      <c r="D40" s="76" t="s">
        <v>53</v>
      </c>
      <c r="E40" s="116">
        <v>67.11</v>
      </c>
      <c r="F40" s="116" t="s">
        <v>89</v>
      </c>
      <c r="G40" s="163"/>
      <c r="H40" s="222"/>
      <c r="I40" s="222"/>
      <c r="J40" s="94" t="s">
        <v>45</v>
      </c>
      <c r="K40" s="59"/>
      <c r="L40" s="59"/>
      <c r="M40" s="59">
        <v>1461</v>
      </c>
      <c r="N40" s="60">
        <v>1106</v>
      </c>
      <c r="O40" s="60">
        <v>1411</v>
      </c>
    </row>
    <row r="41" spans="1:15" ht="15" customHeight="1">
      <c r="A41" s="205" t="s">
        <v>55</v>
      </c>
      <c r="B41" s="208" t="s">
        <v>56</v>
      </c>
      <c r="C41" s="202">
        <f>B6-6500</f>
        <v>70000</v>
      </c>
      <c r="D41" s="202">
        <f>B6-5000</f>
        <v>71500</v>
      </c>
      <c r="E41" s="202">
        <f>B6-6000</f>
        <v>70500</v>
      </c>
      <c r="F41" s="202">
        <f>B6-6200</f>
        <v>70300</v>
      </c>
      <c r="G41" s="223"/>
      <c r="H41" s="200"/>
      <c r="I41" s="201"/>
      <c r="J41" s="94" t="s">
        <v>60</v>
      </c>
      <c r="K41" s="59"/>
      <c r="L41" s="59"/>
      <c r="M41" s="59">
        <v>1538</v>
      </c>
      <c r="N41" s="73">
        <v>1158</v>
      </c>
      <c r="O41" s="60">
        <v>1528</v>
      </c>
    </row>
    <row r="42" spans="1:15" ht="15" customHeight="1">
      <c r="A42" s="206"/>
      <c r="B42" s="209"/>
      <c r="C42" s="203"/>
      <c r="D42" s="203"/>
      <c r="E42" s="203"/>
      <c r="F42" s="203"/>
      <c r="G42" s="223"/>
      <c r="H42" s="201"/>
      <c r="I42" s="201"/>
      <c r="J42" s="94" t="s">
        <v>46</v>
      </c>
      <c r="K42" s="74"/>
      <c r="L42" s="74"/>
      <c r="M42" s="59">
        <v>3713</v>
      </c>
      <c r="N42" s="73">
        <v>3363</v>
      </c>
      <c r="O42" s="60">
        <v>3811</v>
      </c>
    </row>
    <row r="43" spans="1:15" ht="15">
      <c r="A43" s="206"/>
      <c r="B43" s="209"/>
      <c r="C43" s="203"/>
      <c r="D43" s="203"/>
      <c r="E43" s="203"/>
      <c r="F43" s="203"/>
      <c r="G43" s="223"/>
      <c r="H43" s="201"/>
      <c r="I43" s="201"/>
      <c r="J43" s="164" t="s">
        <v>48</v>
      </c>
      <c r="K43" s="59"/>
      <c r="L43" s="59"/>
      <c r="M43" s="59">
        <v>1443</v>
      </c>
      <c r="N43" s="60">
        <v>1133</v>
      </c>
      <c r="O43" s="60">
        <v>1453</v>
      </c>
    </row>
    <row r="44" spans="1:15" ht="15.75" thickBot="1">
      <c r="A44" s="207"/>
      <c r="B44" s="210"/>
      <c r="C44" s="204"/>
      <c r="D44" s="204"/>
      <c r="E44" s="204"/>
      <c r="F44" s="204"/>
      <c r="G44" s="223"/>
      <c r="H44" s="201"/>
      <c r="I44" s="201"/>
      <c r="J44" s="90" t="s">
        <v>51</v>
      </c>
      <c r="K44" s="91"/>
      <c r="L44" s="91"/>
      <c r="M44" s="59">
        <v>2956</v>
      </c>
      <c r="N44" s="60">
        <v>2638</v>
      </c>
      <c r="O44" s="60">
        <v>2773</v>
      </c>
    </row>
    <row r="45" spans="1:15" ht="15">
      <c r="A45" s="55"/>
      <c r="B45" s="55"/>
      <c r="C45" s="55"/>
      <c r="D45" s="55"/>
      <c r="E45" s="55"/>
      <c r="F45" s="55"/>
      <c r="G45" s="55"/>
      <c r="H45" s="9"/>
      <c r="I45" s="13"/>
      <c r="J45" s="94" t="s">
        <v>54</v>
      </c>
      <c r="K45" s="59"/>
      <c r="L45" s="59"/>
      <c r="M45" s="59">
        <v>1483</v>
      </c>
      <c r="N45" s="73">
        <v>1173</v>
      </c>
      <c r="O45" s="73">
        <v>1533</v>
      </c>
    </row>
    <row r="46" spans="1:15" ht="15">
      <c r="A46" s="55"/>
      <c r="B46" s="55"/>
      <c r="C46" s="55"/>
      <c r="D46" s="55"/>
      <c r="E46" s="55"/>
      <c r="F46" s="55"/>
      <c r="G46" s="55"/>
      <c r="H46" s="9"/>
      <c r="I46" s="13"/>
      <c r="J46" s="94" t="s">
        <v>90</v>
      </c>
      <c r="K46" s="59"/>
      <c r="L46" s="59"/>
      <c r="M46" s="59">
        <v>2213</v>
      </c>
      <c r="N46" s="63">
        <v>1852</v>
      </c>
      <c r="O46" s="60">
        <v>2102</v>
      </c>
    </row>
    <row r="47" spans="1:15" ht="15">
      <c r="A47" s="55"/>
      <c r="B47" s="55"/>
      <c r="C47" s="55"/>
      <c r="D47" s="55"/>
      <c r="E47" s="55"/>
      <c r="F47" s="55"/>
      <c r="G47" s="55"/>
      <c r="H47" s="9"/>
      <c r="I47" s="13"/>
      <c r="J47" s="90" t="s">
        <v>57</v>
      </c>
      <c r="K47" s="91"/>
      <c r="L47" s="91"/>
      <c r="M47" s="59" t="s">
        <v>58</v>
      </c>
      <c r="N47" s="63">
        <v>2213</v>
      </c>
      <c r="O47" s="60" t="s">
        <v>58</v>
      </c>
    </row>
    <row r="48" spans="1:15" ht="15">
      <c r="A48" s="55"/>
      <c r="B48" s="55"/>
      <c r="C48" s="55"/>
      <c r="D48" s="55"/>
      <c r="E48" s="55"/>
      <c r="F48" s="55"/>
      <c r="G48" s="55"/>
      <c r="H48" s="9"/>
      <c r="I48" s="13"/>
      <c r="J48" s="94" t="s">
        <v>68</v>
      </c>
      <c r="K48" s="59"/>
      <c r="L48" s="59"/>
      <c r="M48" s="59">
        <v>2273</v>
      </c>
      <c r="N48" s="60">
        <v>2253</v>
      </c>
      <c r="O48" s="60">
        <v>2503</v>
      </c>
    </row>
    <row r="49" spans="1:15" ht="15">
      <c r="A49" s="1"/>
      <c r="B49" s="1"/>
      <c r="C49" s="1"/>
      <c r="D49" s="1"/>
      <c r="E49" s="1"/>
      <c r="F49" s="1"/>
      <c r="G49" s="1"/>
      <c r="H49" s="1"/>
      <c r="I49" s="1"/>
      <c r="J49" s="90" t="s">
        <v>69</v>
      </c>
      <c r="K49" s="91"/>
      <c r="L49" s="91"/>
      <c r="M49" s="59">
        <v>2213</v>
      </c>
      <c r="N49" s="60">
        <v>2213</v>
      </c>
      <c r="O49" s="60">
        <v>2188</v>
      </c>
    </row>
    <row r="50" spans="1:15" ht="15">
      <c r="A50" s="1"/>
      <c r="B50" s="1"/>
      <c r="C50" s="1"/>
      <c r="D50" s="1"/>
      <c r="E50" s="1"/>
      <c r="F50" s="1"/>
      <c r="G50" s="55"/>
      <c r="H50" s="55"/>
      <c r="I50" s="55"/>
      <c r="J50" s="94" t="s">
        <v>61</v>
      </c>
      <c r="K50" s="59"/>
      <c r="L50" s="59"/>
      <c r="M50" s="59">
        <v>743</v>
      </c>
      <c r="N50" s="60">
        <v>589</v>
      </c>
      <c r="O50" s="60">
        <v>809</v>
      </c>
    </row>
    <row r="51" spans="1:15" ht="15">
      <c r="A51" s="55"/>
      <c r="B51" s="55"/>
      <c r="C51" s="55"/>
      <c r="D51" s="55"/>
      <c r="E51" s="55"/>
      <c r="F51" s="55"/>
      <c r="G51" s="55"/>
      <c r="H51" s="55"/>
      <c r="I51" s="55"/>
      <c r="J51" s="90" t="s">
        <v>62</v>
      </c>
      <c r="K51" s="91"/>
      <c r="L51" s="91"/>
      <c r="M51" s="59">
        <v>2503</v>
      </c>
      <c r="N51" s="60">
        <v>2238</v>
      </c>
      <c r="O51" s="60">
        <v>2448</v>
      </c>
    </row>
    <row r="52" spans="1:15" ht="15">
      <c r="A52" s="55"/>
      <c r="B52" s="55"/>
      <c r="C52" s="55"/>
      <c r="D52" s="55"/>
      <c r="E52" s="55"/>
      <c r="F52" s="55"/>
      <c r="G52" s="55"/>
      <c r="H52" s="55"/>
      <c r="I52" s="55"/>
      <c r="J52" s="94" t="s">
        <v>63</v>
      </c>
      <c r="K52" s="59"/>
      <c r="L52" s="59"/>
      <c r="M52" s="59">
        <v>1218</v>
      </c>
      <c r="N52" s="60">
        <v>695</v>
      </c>
      <c r="O52" s="60">
        <v>1223</v>
      </c>
    </row>
    <row r="53" spans="1:15" ht="15">
      <c r="A53" s="55"/>
      <c r="B53" s="55"/>
      <c r="C53" s="55"/>
      <c r="D53" s="55"/>
      <c r="E53" s="55"/>
      <c r="F53" s="55"/>
      <c r="G53" s="55"/>
      <c r="H53" s="55"/>
      <c r="I53" s="55"/>
      <c r="J53" s="90" t="s">
        <v>64</v>
      </c>
      <c r="K53" s="91"/>
      <c r="L53" s="91"/>
      <c r="M53" s="59">
        <v>746</v>
      </c>
      <c r="N53" s="60">
        <v>569</v>
      </c>
      <c r="O53" s="60">
        <v>701</v>
      </c>
    </row>
    <row r="54" spans="1:15" ht="15">
      <c r="A54" s="53"/>
      <c r="B54" s="53"/>
      <c r="C54" s="53"/>
      <c r="D54" s="53"/>
      <c r="E54" s="53"/>
      <c r="F54" s="53"/>
      <c r="G54" s="53"/>
      <c r="H54" s="53"/>
      <c r="I54" s="53"/>
      <c r="J54" s="94" t="s">
        <v>65</v>
      </c>
      <c r="K54" s="59"/>
      <c r="L54" s="59"/>
      <c r="M54" s="59">
        <v>1448</v>
      </c>
      <c r="N54" s="60">
        <v>963</v>
      </c>
      <c r="O54" s="60">
        <v>1508</v>
      </c>
    </row>
    <row r="55" spans="1:15" ht="15">
      <c r="A55" s="53"/>
      <c r="B55" s="53"/>
      <c r="C55" s="53"/>
      <c r="D55" s="53"/>
      <c r="E55" s="53"/>
      <c r="F55" s="53"/>
      <c r="G55" s="53"/>
      <c r="H55" s="53"/>
      <c r="I55" s="53"/>
      <c r="J55" s="92" t="s">
        <v>67</v>
      </c>
      <c r="K55" s="93"/>
      <c r="L55" s="93"/>
      <c r="M55" s="59">
        <v>4280</v>
      </c>
      <c r="N55" s="60">
        <v>4363</v>
      </c>
      <c r="O55" s="60">
        <v>4113</v>
      </c>
    </row>
    <row r="56" spans="1:15" ht="14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</row>
    <row r="57" spans="1:15" ht="14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  <row r="58" spans="1:15" ht="14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1:15" ht="14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34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35" t="s">
        <v>76</v>
      </c>
      <c r="B62" s="1"/>
      <c r="C62" s="1"/>
      <c r="D62" s="1"/>
      <c r="E62" s="1"/>
      <c r="F62" s="1"/>
      <c r="G62" s="86"/>
      <c r="H62" s="86"/>
      <c r="I62" s="86"/>
      <c r="J62" s="211"/>
      <c r="K62" s="211"/>
      <c r="L62" s="87"/>
      <c r="M62" s="87"/>
      <c r="N62" s="87"/>
      <c r="O62" s="87"/>
    </row>
    <row r="63" spans="1:15">
      <c r="A63" s="135" t="s">
        <v>92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135" t="s">
        <v>77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35" t="s">
        <v>78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</sheetData>
  <mergeCells count="14">
    <mergeCell ref="A1:O1"/>
    <mergeCell ref="A2:O2"/>
    <mergeCell ref="B30:E30"/>
    <mergeCell ref="H39:I39"/>
    <mergeCell ref="H40:I40"/>
    <mergeCell ref="G41:G44"/>
    <mergeCell ref="H41:I44"/>
    <mergeCell ref="F41:F44"/>
    <mergeCell ref="A41:A44"/>
    <mergeCell ref="B41:B44"/>
    <mergeCell ref="C41:C44"/>
    <mergeCell ref="J62:K62"/>
    <mergeCell ref="D41:D44"/>
    <mergeCell ref="E41:E44"/>
  </mergeCells>
  <pageMargins left="0.35" right="0.27" top="0.75" bottom="0.75" header="0.34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2"/>
  <sheetViews>
    <sheetView showGridLines="0" tabSelected="1" zoomScale="85" zoomScaleNormal="85" zoomScaleSheetLayoutView="65" workbookViewId="0">
      <selection activeCell="F41" sqref="F41"/>
    </sheetView>
  </sheetViews>
  <sheetFormatPr defaultRowHeight="12.75"/>
  <cols>
    <col min="1" max="1" width="22.28515625" style="1" customWidth="1"/>
    <col min="2" max="2" width="20.7109375" style="1" customWidth="1"/>
    <col min="3" max="3" width="11.5703125" style="1" customWidth="1"/>
    <col min="4" max="4" width="15.28515625" style="1" customWidth="1"/>
    <col min="5" max="5" width="10.5703125" style="1" customWidth="1"/>
    <col min="6" max="6" width="10" style="1" customWidth="1"/>
    <col min="7" max="7" width="13.5703125" style="1" customWidth="1"/>
    <col min="8" max="8" width="3" style="1" customWidth="1"/>
    <col min="9" max="9" width="13.140625" style="1" customWidth="1"/>
    <col min="10" max="10" width="10.85546875" style="1" customWidth="1"/>
    <col min="11" max="11" width="10.140625" style="1" customWidth="1"/>
    <col min="12" max="12" width="17" style="1" customWidth="1"/>
    <col min="13" max="13" width="10.140625" style="1" customWidth="1"/>
    <col min="14" max="14" width="13.85546875" style="1" customWidth="1"/>
    <col min="15" max="15" width="15" style="1" customWidth="1"/>
    <col min="16" max="16" width="2" style="1" customWidth="1"/>
    <col min="17" max="17" width="15.140625" style="1" customWidth="1"/>
    <col min="18" max="18" width="10.140625" style="1" customWidth="1"/>
    <col min="19" max="19" width="18.85546875" style="6" customWidth="1"/>
    <col min="20" max="20" width="15" style="1" customWidth="1"/>
    <col min="21" max="21" width="16.42578125" style="1" customWidth="1"/>
    <col min="22" max="22" width="16" style="1" customWidth="1"/>
    <col min="23" max="23" width="17" style="1" customWidth="1"/>
    <col min="24" max="24" width="16.42578125" style="1" customWidth="1"/>
    <col min="25" max="25" width="16" style="1" customWidth="1"/>
    <col min="26" max="26" width="15.85546875" style="1" customWidth="1"/>
    <col min="27" max="16384" width="9.140625" style="1"/>
  </cols>
  <sheetData>
    <row r="1" spans="1:28" ht="67.5" customHeight="1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8" ht="22.5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 t="s">
        <v>0</v>
      </c>
    </row>
    <row r="3" spans="1:28" ht="24" customHeight="1">
      <c r="A3" s="225" t="s">
        <v>86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28" ht="20.25">
      <c r="A4" s="225" t="s">
        <v>70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B4" s="1" t="s">
        <v>85</v>
      </c>
    </row>
    <row r="5" spans="1:28" ht="30" customHeight="1">
      <c r="A5" s="226" t="s">
        <v>232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</row>
    <row r="6" spans="1:28" ht="18" customHeight="1" thickBo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Z6" s="7"/>
    </row>
    <row r="7" spans="1:28" ht="30" customHeight="1">
      <c r="A7" s="212" t="s">
        <v>198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8"/>
      <c r="Q7" s="190" t="s">
        <v>199</v>
      </c>
      <c r="R7" s="191"/>
      <c r="S7" s="191"/>
      <c r="T7" s="191"/>
      <c r="U7" s="191"/>
      <c r="V7" s="191"/>
      <c r="W7" s="191"/>
      <c r="X7" s="191"/>
      <c r="Y7" s="191"/>
      <c r="Z7" s="192"/>
      <c r="AB7" s="1" t="s">
        <v>84</v>
      </c>
    </row>
    <row r="8" spans="1:28" ht="24.75" customHeight="1">
      <c r="A8" s="215" t="s">
        <v>105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7"/>
      <c r="P8" s="9"/>
      <c r="Q8" s="184"/>
      <c r="R8" s="185"/>
      <c r="S8" s="185"/>
      <c r="T8" s="187" t="s">
        <v>4</v>
      </c>
      <c r="U8" s="187"/>
      <c r="V8" s="187"/>
      <c r="W8" s="187"/>
      <c r="X8" s="187"/>
      <c r="Y8" s="187" t="s">
        <v>5</v>
      </c>
      <c r="Z8" s="198"/>
    </row>
    <row r="9" spans="1:28" ht="23.25" customHeight="1" thickBot="1">
      <c r="A9" s="10"/>
      <c r="B9" s="11"/>
      <c r="C9" s="11" t="s">
        <v>1</v>
      </c>
      <c r="D9" s="11"/>
      <c r="E9" s="11" t="s">
        <v>2</v>
      </c>
      <c r="F9" s="11"/>
      <c r="G9" s="12"/>
      <c r="H9" s="13"/>
      <c r="I9" s="14"/>
      <c r="J9" s="11"/>
      <c r="K9" s="11" t="s">
        <v>3</v>
      </c>
      <c r="L9" s="11"/>
      <c r="M9" s="11"/>
      <c r="N9" s="11"/>
      <c r="O9" s="12"/>
      <c r="Q9" s="184"/>
      <c r="R9" s="185"/>
      <c r="S9" s="185"/>
      <c r="T9" s="195" t="s">
        <v>93</v>
      </c>
      <c r="U9" s="197" t="s">
        <v>94</v>
      </c>
      <c r="V9" s="197" t="s">
        <v>52</v>
      </c>
      <c r="W9" s="197" t="s">
        <v>53</v>
      </c>
      <c r="X9" s="197" t="s">
        <v>89</v>
      </c>
      <c r="Y9" s="195" t="s">
        <v>96</v>
      </c>
      <c r="Z9" s="193" t="s">
        <v>95</v>
      </c>
    </row>
    <row r="10" spans="1:28" ht="15.75" customHeight="1">
      <c r="A10" s="154" t="s">
        <v>6</v>
      </c>
      <c r="B10" s="155" t="s">
        <v>7</v>
      </c>
      <c r="C10" s="141" t="s">
        <v>8</v>
      </c>
      <c r="D10" s="141" t="s">
        <v>8</v>
      </c>
      <c r="E10" s="140" t="s">
        <v>9</v>
      </c>
      <c r="F10" s="141" t="s">
        <v>10</v>
      </c>
      <c r="G10" s="142" t="s">
        <v>11</v>
      </c>
      <c r="H10" s="16"/>
      <c r="I10" s="139" t="s">
        <v>7</v>
      </c>
      <c r="J10" s="140" t="s">
        <v>8</v>
      </c>
      <c r="K10" s="141" t="s">
        <v>12</v>
      </c>
      <c r="L10" s="141" t="s">
        <v>8</v>
      </c>
      <c r="M10" s="140" t="s">
        <v>9</v>
      </c>
      <c r="N10" s="141" t="s">
        <v>10</v>
      </c>
      <c r="O10" s="142" t="s">
        <v>11</v>
      </c>
      <c r="Q10" s="184"/>
      <c r="R10" s="185"/>
      <c r="S10" s="185"/>
      <c r="T10" s="196"/>
      <c r="U10" s="197"/>
      <c r="V10" s="197"/>
      <c r="W10" s="197"/>
      <c r="X10" s="197"/>
      <c r="Y10" s="196"/>
      <c r="Z10" s="194"/>
    </row>
    <row r="11" spans="1:28" ht="16.5" customHeight="1" thickBot="1">
      <c r="A11" s="156"/>
      <c r="B11" s="157" t="s">
        <v>13</v>
      </c>
      <c r="C11" s="158" t="s">
        <v>14</v>
      </c>
      <c r="D11" s="158" t="s">
        <v>110</v>
      </c>
      <c r="E11" s="159">
        <v>0.1236</v>
      </c>
      <c r="F11" s="159">
        <v>0.02</v>
      </c>
      <c r="G11" s="160" t="s">
        <v>15</v>
      </c>
      <c r="H11" s="16"/>
      <c r="I11" s="19" t="s">
        <v>13</v>
      </c>
      <c r="J11" s="17" t="s">
        <v>14</v>
      </c>
      <c r="K11" s="16" t="s">
        <v>16</v>
      </c>
      <c r="L11" s="158" t="s">
        <v>110</v>
      </c>
      <c r="M11" s="138">
        <v>0.1236</v>
      </c>
      <c r="N11" s="138">
        <f>F11</f>
        <v>0.02</v>
      </c>
      <c r="O11" s="18" t="s">
        <v>15</v>
      </c>
      <c r="Q11" s="182" t="s">
        <v>17</v>
      </c>
      <c r="R11" s="188" t="s">
        <v>18</v>
      </c>
      <c r="S11" s="21" t="s">
        <v>13</v>
      </c>
      <c r="T11" s="22">
        <v>76328</v>
      </c>
      <c r="U11" s="22">
        <f>T11+500</f>
        <v>76828</v>
      </c>
      <c r="V11" s="22">
        <f>T11+1500</f>
        <v>77828</v>
      </c>
      <c r="W11" s="22">
        <f>T11+1500</f>
        <v>77828</v>
      </c>
      <c r="X11" s="22">
        <f>T11+300</f>
        <v>76628</v>
      </c>
      <c r="Y11" s="22">
        <f>T11-1000</f>
        <v>75328</v>
      </c>
      <c r="Z11" s="23">
        <f>T11+500</f>
        <v>76828</v>
      </c>
    </row>
    <row r="12" spans="1:28" ht="15.75">
      <c r="A12" s="131" t="s">
        <v>93</v>
      </c>
      <c r="B12" s="95">
        <v>76500</v>
      </c>
      <c r="C12" s="95">
        <v>800</v>
      </c>
      <c r="D12" s="151" t="s">
        <v>111</v>
      </c>
      <c r="E12" s="95">
        <f t="shared" ref="E12:E18" si="0">(B12-C12)*$E$11</f>
        <v>9356.52</v>
      </c>
      <c r="F12" s="95">
        <f t="shared" ref="F12:F18" si="1">(B12-C12+E12)*$F$11</f>
        <v>1701.1304</v>
      </c>
      <c r="G12" s="96">
        <f t="shared" ref="G12:G18" si="2">(B12-C12)+E12+F12</f>
        <v>86757.650399999999</v>
      </c>
      <c r="H12" s="26"/>
      <c r="I12" s="98">
        <f t="shared" ref="I12:I18" si="3">B12</f>
        <v>76500</v>
      </c>
      <c r="J12" s="95">
        <f>C12</f>
        <v>800</v>
      </c>
      <c r="K12" s="95">
        <v>700</v>
      </c>
      <c r="L12" s="151" t="s">
        <v>111</v>
      </c>
      <c r="M12" s="95">
        <f>(I12-J12-K12)*$E$11</f>
        <v>9270</v>
      </c>
      <c r="N12" s="95">
        <f t="shared" ref="N12:N18" si="4">(I12-J12-K12+M12)*$F$11</f>
        <v>1685.4</v>
      </c>
      <c r="O12" s="96">
        <f t="shared" ref="O12:O18" si="5">I12-J12-K12+M12+N12</f>
        <v>85955.4</v>
      </c>
      <c r="Q12" s="182"/>
      <c r="R12" s="188"/>
      <c r="S12" s="28" t="s">
        <v>87</v>
      </c>
      <c r="T12" s="29">
        <f t="shared" ref="T12:Z12" si="6">SUM(T11*12.36%)</f>
        <v>9434.1407999999992</v>
      </c>
      <c r="U12" s="29">
        <f t="shared" si="6"/>
        <v>9495.9407999999985</v>
      </c>
      <c r="V12" s="29">
        <f t="shared" si="6"/>
        <v>9619.5407999999989</v>
      </c>
      <c r="W12" s="29">
        <f t="shared" si="6"/>
        <v>9619.5407999999989</v>
      </c>
      <c r="X12" s="29">
        <f t="shared" si="6"/>
        <v>9471.2207999999991</v>
      </c>
      <c r="Y12" s="29">
        <f t="shared" si="6"/>
        <v>9310.5407999999989</v>
      </c>
      <c r="Z12" s="130">
        <f t="shared" si="6"/>
        <v>9495.9407999999985</v>
      </c>
    </row>
    <row r="13" spans="1:28" ht="15.75">
      <c r="A13" s="132" t="s">
        <v>94</v>
      </c>
      <c r="B13" s="24">
        <f>B12+500</f>
        <v>77000</v>
      </c>
      <c r="C13" s="24">
        <v>800</v>
      </c>
      <c r="D13" s="152" t="s">
        <v>111</v>
      </c>
      <c r="E13" s="24">
        <f t="shared" si="0"/>
        <v>9418.32</v>
      </c>
      <c r="F13" s="24">
        <f t="shared" si="1"/>
        <v>1712.3664000000001</v>
      </c>
      <c r="G13" s="25">
        <f t="shared" si="2"/>
        <v>87330.686400000006</v>
      </c>
      <c r="H13" s="26"/>
      <c r="I13" s="27">
        <f t="shared" si="3"/>
        <v>77000</v>
      </c>
      <c r="J13" s="24">
        <f t="shared" ref="J13:J19" si="7">C13</f>
        <v>800</v>
      </c>
      <c r="K13" s="24">
        <f>K12</f>
        <v>700</v>
      </c>
      <c r="L13" s="152" t="s">
        <v>111</v>
      </c>
      <c r="M13" s="24">
        <f t="shared" ref="M13:M18" si="8">(I13-J13-K13)*$E$11</f>
        <v>9331.7999999999993</v>
      </c>
      <c r="N13" s="24">
        <f t="shared" si="4"/>
        <v>1696.6360000000002</v>
      </c>
      <c r="O13" s="25">
        <f t="shared" si="5"/>
        <v>86528.436000000002</v>
      </c>
      <c r="Q13" s="182"/>
      <c r="R13" s="188"/>
      <c r="S13" s="28" t="s">
        <v>19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1">
        <v>0</v>
      </c>
    </row>
    <row r="14" spans="1:28" ht="15.75">
      <c r="A14" s="132" t="s">
        <v>96</v>
      </c>
      <c r="B14" s="24">
        <f>B12-1000</f>
        <v>75500</v>
      </c>
      <c r="C14" s="24">
        <v>800</v>
      </c>
      <c r="D14" s="152" t="s">
        <v>111</v>
      </c>
      <c r="E14" s="24">
        <f t="shared" si="0"/>
        <v>9232.92</v>
      </c>
      <c r="F14" s="24">
        <f t="shared" si="1"/>
        <v>1678.6584</v>
      </c>
      <c r="G14" s="25">
        <f t="shared" si="2"/>
        <v>85611.578399999999</v>
      </c>
      <c r="H14" s="26"/>
      <c r="I14" s="27">
        <f t="shared" si="3"/>
        <v>75500</v>
      </c>
      <c r="J14" s="24">
        <f t="shared" si="7"/>
        <v>800</v>
      </c>
      <c r="K14" s="24">
        <f>K12</f>
        <v>700</v>
      </c>
      <c r="L14" s="152" t="s">
        <v>111</v>
      </c>
      <c r="M14" s="24">
        <f t="shared" si="8"/>
        <v>9146.4</v>
      </c>
      <c r="N14" s="24">
        <f t="shared" si="4"/>
        <v>1662.9279999999999</v>
      </c>
      <c r="O14" s="25">
        <f t="shared" si="5"/>
        <v>84809.327999999994</v>
      </c>
      <c r="Q14" s="182"/>
      <c r="R14" s="188"/>
      <c r="S14" s="21" t="s">
        <v>20</v>
      </c>
      <c r="T14" s="32">
        <f t="shared" ref="T14:Z14" si="9">T11+T12</f>
        <v>85762.140799999994</v>
      </c>
      <c r="U14" s="32">
        <f t="shared" si="9"/>
        <v>86323.940799999997</v>
      </c>
      <c r="V14" s="32">
        <f t="shared" si="9"/>
        <v>87447.540800000002</v>
      </c>
      <c r="W14" s="32">
        <f t="shared" si="9"/>
        <v>87447.540800000002</v>
      </c>
      <c r="X14" s="32">
        <f t="shared" si="9"/>
        <v>86099.220799999996</v>
      </c>
      <c r="Y14" s="32">
        <f t="shared" si="9"/>
        <v>84638.540800000002</v>
      </c>
      <c r="Z14" s="33">
        <f t="shared" si="9"/>
        <v>86323.940799999997</v>
      </c>
    </row>
    <row r="15" spans="1:28" ht="15.75">
      <c r="A15" s="132"/>
      <c r="B15" s="24"/>
      <c r="C15" s="24"/>
      <c r="D15" s="152"/>
      <c r="E15" s="24"/>
      <c r="F15" s="24"/>
      <c r="G15" s="25"/>
      <c r="H15" s="26"/>
      <c r="I15" s="27"/>
      <c r="J15" s="24"/>
      <c r="K15" s="24"/>
      <c r="L15" s="152"/>
      <c r="M15" s="24"/>
      <c r="N15" s="24"/>
      <c r="O15" s="25"/>
      <c r="Q15" s="182"/>
      <c r="R15" s="188" t="s">
        <v>3</v>
      </c>
      <c r="S15" s="28" t="s">
        <v>21</v>
      </c>
      <c r="T15" s="29">
        <v>700</v>
      </c>
      <c r="U15" s="29">
        <f t="shared" ref="U15:Z15" si="10">T15</f>
        <v>700</v>
      </c>
      <c r="V15" s="29">
        <f t="shared" si="10"/>
        <v>700</v>
      </c>
      <c r="W15" s="29">
        <f t="shared" si="10"/>
        <v>700</v>
      </c>
      <c r="X15" s="29">
        <f t="shared" si="10"/>
        <v>700</v>
      </c>
      <c r="Y15" s="29">
        <f t="shared" si="10"/>
        <v>700</v>
      </c>
      <c r="Z15" s="130">
        <f t="shared" si="10"/>
        <v>700</v>
      </c>
    </row>
    <row r="16" spans="1:28" ht="16.5" thickBot="1">
      <c r="A16" s="132" t="s">
        <v>53</v>
      </c>
      <c r="B16" s="24">
        <f>B12+1500</f>
        <v>78000</v>
      </c>
      <c r="C16" s="24">
        <v>800</v>
      </c>
      <c r="D16" s="152" t="s">
        <v>111</v>
      </c>
      <c r="E16" s="24">
        <f t="shared" si="0"/>
        <v>9541.92</v>
      </c>
      <c r="F16" s="24">
        <f t="shared" si="1"/>
        <v>1734.8384000000001</v>
      </c>
      <c r="G16" s="25">
        <f t="shared" si="2"/>
        <v>88476.758399999992</v>
      </c>
      <c r="H16" s="26"/>
      <c r="I16" s="27">
        <f t="shared" si="3"/>
        <v>78000</v>
      </c>
      <c r="J16" s="24">
        <f t="shared" si="7"/>
        <v>800</v>
      </c>
      <c r="K16" s="24">
        <f>K12</f>
        <v>700</v>
      </c>
      <c r="L16" s="152" t="s">
        <v>111</v>
      </c>
      <c r="M16" s="24">
        <f t="shared" si="8"/>
        <v>9455.4</v>
      </c>
      <c r="N16" s="24">
        <f t="shared" si="4"/>
        <v>1719.1079999999999</v>
      </c>
      <c r="O16" s="25">
        <f t="shared" si="5"/>
        <v>87674.507999999987</v>
      </c>
      <c r="Q16" s="183"/>
      <c r="R16" s="189"/>
      <c r="S16" s="34" t="s">
        <v>20</v>
      </c>
      <c r="T16" s="35">
        <f t="shared" ref="T16:Z16" si="11">T14-T15</f>
        <v>85062.140799999994</v>
      </c>
      <c r="U16" s="35">
        <f t="shared" si="11"/>
        <v>85623.940799999997</v>
      </c>
      <c r="V16" s="35">
        <f t="shared" si="11"/>
        <v>86747.540800000002</v>
      </c>
      <c r="W16" s="35">
        <f t="shared" si="11"/>
        <v>86747.540800000002</v>
      </c>
      <c r="X16" s="35">
        <f t="shared" si="11"/>
        <v>85399.220799999996</v>
      </c>
      <c r="Y16" s="35">
        <f t="shared" si="11"/>
        <v>83938.540800000002</v>
      </c>
      <c r="Z16" s="36">
        <f t="shared" si="11"/>
        <v>85623.940799999997</v>
      </c>
    </row>
    <row r="17" spans="1:26" ht="16.5" thickBot="1">
      <c r="A17" s="132" t="s">
        <v>52</v>
      </c>
      <c r="B17" s="24">
        <f>B12+1500</f>
        <v>78000</v>
      </c>
      <c r="C17" s="24">
        <f>C16</f>
        <v>800</v>
      </c>
      <c r="D17" s="152" t="s">
        <v>111</v>
      </c>
      <c r="E17" s="24">
        <f t="shared" si="0"/>
        <v>9541.92</v>
      </c>
      <c r="F17" s="24">
        <f t="shared" si="1"/>
        <v>1734.8384000000001</v>
      </c>
      <c r="G17" s="25">
        <f t="shared" si="2"/>
        <v>88476.758399999992</v>
      </c>
      <c r="H17" s="26"/>
      <c r="I17" s="27">
        <f t="shared" si="3"/>
        <v>78000</v>
      </c>
      <c r="J17" s="24">
        <f t="shared" si="7"/>
        <v>800</v>
      </c>
      <c r="K17" s="24">
        <f>K12</f>
        <v>700</v>
      </c>
      <c r="L17" s="152" t="s">
        <v>111</v>
      </c>
      <c r="M17" s="24">
        <f t="shared" si="8"/>
        <v>9455.4</v>
      </c>
      <c r="N17" s="24">
        <f t="shared" si="4"/>
        <v>1719.1079999999999</v>
      </c>
      <c r="O17" s="25">
        <f t="shared" si="5"/>
        <v>87674.507999999987</v>
      </c>
      <c r="Q17" s="123"/>
      <c r="R17" s="37"/>
      <c r="S17" s="38"/>
      <c r="T17" s="39"/>
      <c r="U17" s="39"/>
      <c r="V17" s="39"/>
      <c r="W17" s="39"/>
      <c r="X17" s="39"/>
      <c r="Y17" s="39"/>
      <c r="Z17" s="39"/>
    </row>
    <row r="18" spans="1:26" ht="15.75">
      <c r="A18" s="132" t="s">
        <v>95</v>
      </c>
      <c r="B18" s="24">
        <f>B12+500</f>
        <v>77000</v>
      </c>
      <c r="C18" s="24">
        <f>C17</f>
        <v>800</v>
      </c>
      <c r="D18" s="152" t="s">
        <v>111</v>
      </c>
      <c r="E18" s="24">
        <f t="shared" si="0"/>
        <v>9418.32</v>
      </c>
      <c r="F18" s="24">
        <f t="shared" si="1"/>
        <v>1712.3664000000001</v>
      </c>
      <c r="G18" s="25">
        <f t="shared" si="2"/>
        <v>87330.686400000006</v>
      </c>
      <c r="H18" s="26"/>
      <c r="I18" s="27">
        <f t="shared" si="3"/>
        <v>77000</v>
      </c>
      <c r="J18" s="24">
        <f t="shared" si="7"/>
        <v>800</v>
      </c>
      <c r="K18" s="24">
        <f>K12</f>
        <v>700</v>
      </c>
      <c r="L18" s="152" t="s">
        <v>111</v>
      </c>
      <c r="M18" s="24">
        <f t="shared" si="8"/>
        <v>9331.7999999999993</v>
      </c>
      <c r="N18" s="24">
        <f t="shared" si="4"/>
        <v>1696.6360000000002</v>
      </c>
      <c r="O18" s="25">
        <f t="shared" si="5"/>
        <v>86528.436000000002</v>
      </c>
      <c r="Q18" s="181" t="s">
        <v>22</v>
      </c>
      <c r="R18" s="199" t="s">
        <v>18</v>
      </c>
      <c r="S18" s="40" t="s">
        <v>13</v>
      </c>
      <c r="T18" s="41">
        <f>T11-125</f>
        <v>76203</v>
      </c>
      <c r="U18" s="41">
        <f>T18+500</f>
        <v>76703</v>
      </c>
      <c r="V18" s="41">
        <f>T18+1500</f>
        <v>77703</v>
      </c>
      <c r="W18" s="41">
        <f>T18+1500</f>
        <v>77703</v>
      </c>
      <c r="X18" s="41">
        <f>T18+300</f>
        <v>76503</v>
      </c>
      <c r="Y18" s="41">
        <f>T18-1000</f>
        <v>75203</v>
      </c>
      <c r="Z18" s="42">
        <f>T18+500</f>
        <v>76703</v>
      </c>
    </row>
    <row r="19" spans="1:26" ht="16.5" thickBot="1">
      <c r="A19" s="133" t="s">
        <v>89</v>
      </c>
      <c r="B19" s="43">
        <f>B12+300</f>
        <v>76800</v>
      </c>
      <c r="C19" s="43">
        <f>C18</f>
        <v>800</v>
      </c>
      <c r="D19" s="153" t="s">
        <v>111</v>
      </c>
      <c r="E19" s="43">
        <f>(B19-C19)*$E$11</f>
        <v>9393.6</v>
      </c>
      <c r="F19" s="43">
        <f>(B19-C19+E19)*$F$11</f>
        <v>1707.8720000000001</v>
      </c>
      <c r="G19" s="97">
        <f>(B19-C19)+E19+F19</f>
        <v>87101.472000000009</v>
      </c>
      <c r="H19" s="13"/>
      <c r="I19" s="44">
        <f>I12+300</f>
        <v>76800</v>
      </c>
      <c r="J19" s="43">
        <f t="shared" si="7"/>
        <v>800</v>
      </c>
      <c r="K19" s="43">
        <f>K12</f>
        <v>700</v>
      </c>
      <c r="L19" s="153" t="s">
        <v>111</v>
      </c>
      <c r="M19" s="43">
        <f>(I19-J19-K19)*$E$11</f>
        <v>9307.08</v>
      </c>
      <c r="N19" s="43">
        <f>(I19-J19-K19+M19)*$F$11</f>
        <v>1692.1416000000002</v>
      </c>
      <c r="O19" s="97">
        <f>I19-J19-K19+M19+N19</f>
        <v>86299.221600000004</v>
      </c>
      <c r="Q19" s="182"/>
      <c r="R19" s="188"/>
      <c r="S19" s="28" t="s">
        <v>87</v>
      </c>
      <c r="T19" s="29">
        <f t="shared" ref="T19:Z19" si="12">SUM(T18*12.36%)</f>
        <v>9418.6907999999985</v>
      </c>
      <c r="U19" s="29">
        <f t="shared" si="12"/>
        <v>9480.4907999999996</v>
      </c>
      <c r="V19" s="29">
        <f t="shared" si="12"/>
        <v>9604.0907999999999</v>
      </c>
      <c r="W19" s="29">
        <f t="shared" si="12"/>
        <v>9604.0907999999999</v>
      </c>
      <c r="X19" s="29">
        <f t="shared" si="12"/>
        <v>9455.7707999999984</v>
      </c>
      <c r="Y19" s="29">
        <f t="shared" si="12"/>
        <v>9295.0907999999999</v>
      </c>
      <c r="Z19" s="29">
        <f t="shared" si="12"/>
        <v>9480.4907999999996</v>
      </c>
    </row>
    <row r="20" spans="1:26" ht="15.75">
      <c r="A20" s="45"/>
      <c r="B20" s="24"/>
      <c r="C20" s="24"/>
      <c r="D20" s="24"/>
      <c r="E20" s="46"/>
      <c r="F20" s="46"/>
      <c r="G20" s="9"/>
      <c r="H20" s="13"/>
      <c r="I20" s="13"/>
      <c r="J20" s="13"/>
      <c r="K20" s="13"/>
      <c r="L20" s="13"/>
      <c r="M20" s="13"/>
      <c r="N20" s="24"/>
      <c r="O20" s="17"/>
      <c r="Q20" s="182"/>
      <c r="R20" s="188"/>
      <c r="S20" s="28" t="s">
        <v>19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1">
        <v>0</v>
      </c>
    </row>
    <row r="21" spans="1:26" ht="15.75">
      <c r="A21" s="47" t="s">
        <v>23</v>
      </c>
      <c r="B21" s="48"/>
      <c r="C21" s="48"/>
      <c r="D21" s="48"/>
      <c r="E21" s="48"/>
      <c r="F21" s="48"/>
      <c r="G21" s="9"/>
      <c r="H21" s="9"/>
      <c r="I21" s="48"/>
      <c r="J21" s="48"/>
      <c r="K21" s="48"/>
      <c r="L21" s="48"/>
      <c r="M21" s="24"/>
      <c r="N21" s="24"/>
      <c r="O21" s="13"/>
      <c r="Q21" s="182"/>
      <c r="R21" s="188"/>
      <c r="S21" s="21" t="s">
        <v>20</v>
      </c>
      <c r="T21" s="32">
        <f t="shared" ref="T21:Z21" si="13">T18+T19</f>
        <v>85621.690799999997</v>
      </c>
      <c r="U21" s="32">
        <f t="shared" si="13"/>
        <v>86183.4908</v>
      </c>
      <c r="V21" s="32">
        <f t="shared" si="13"/>
        <v>87307.090800000005</v>
      </c>
      <c r="W21" s="32">
        <f t="shared" si="13"/>
        <v>87307.090800000005</v>
      </c>
      <c r="X21" s="32">
        <f t="shared" si="13"/>
        <v>85958.770799999998</v>
      </c>
      <c r="Y21" s="32">
        <f t="shared" si="13"/>
        <v>84498.090800000005</v>
      </c>
      <c r="Z21" s="33">
        <f t="shared" si="13"/>
        <v>86183.4908</v>
      </c>
    </row>
    <row r="22" spans="1:26" ht="15.75">
      <c r="A22" s="50" t="s">
        <v>192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Q22" s="182"/>
      <c r="R22" s="188" t="s">
        <v>3</v>
      </c>
      <c r="S22" s="28" t="s">
        <v>21</v>
      </c>
      <c r="T22" s="29">
        <f>T15</f>
        <v>700</v>
      </c>
      <c r="U22" s="29">
        <f t="shared" ref="U22:Z22" si="14">U15</f>
        <v>700</v>
      </c>
      <c r="V22" s="29">
        <f t="shared" si="14"/>
        <v>700</v>
      </c>
      <c r="W22" s="29">
        <f t="shared" si="14"/>
        <v>700</v>
      </c>
      <c r="X22" s="29">
        <f t="shared" si="14"/>
        <v>700</v>
      </c>
      <c r="Y22" s="29">
        <f t="shared" si="14"/>
        <v>700</v>
      </c>
      <c r="Z22" s="29">
        <f t="shared" si="14"/>
        <v>700</v>
      </c>
    </row>
    <row r="23" spans="1:26" ht="16.5" thickBot="1">
      <c r="A23" s="52" t="s">
        <v>193</v>
      </c>
      <c r="B23" s="51"/>
      <c r="C23" s="51"/>
      <c r="D23" s="51"/>
      <c r="E23" s="51"/>
      <c r="F23" s="51"/>
      <c r="G23" s="51"/>
      <c r="H23" s="51"/>
      <c r="I23" s="51"/>
      <c r="J23" s="51"/>
      <c r="K23" s="49"/>
      <c r="L23" s="49"/>
      <c r="N23" s="1" t="s">
        <v>82</v>
      </c>
      <c r="Q23" s="183"/>
      <c r="R23" s="189"/>
      <c r="S23" s="34" t="s">
        <v>20</v>
      </c>
      <c r="T23" s="35">
        <f t="shared" ref="T23:Z23" si="15">T21-T22</f>
        <v>84921.690799999997</v>
      </c>
      <c r="U23" s="35">
        <f t="shared" si="15"/>
        <v>85483.4908</v>
      </c>
      <c r="V23" s="35">
        <f t="shared" si="15"/>
        <v>86607.090800000005</v>
      </c>
      <c r="W23" s="35">
        <f t="shared" si="15"/>
        <v>86607.090800000005</v>
      </c>
      <c r="X23" s="35">
        <f t="shared" si="15"/>
        <v>85258.770799999998</v>
      </c>
      <c r="Y23" s="35">
        <f t="shared" si="15"/>
        <v>83798.090800000005</v>
      </c>
      <c r="Z23" s="36">
        <f t="shared" si="15"/>
        <v>85483.4908</v>
      </c>
    </row>
    <row r="24" spans="1:26" ht="16.5" thickBot="1">
      <c r="A24" s="52" t="s">
        <v>72</v>
      </c>
      <c r="B24" s="53"/>
      <c r="C24" s="53"/>
      <c r="D24" s="53"/>
      <c r="E24" s="53"/>
      <c r="F24" s="53"/>
      <c r="G24" s="53"/>
      <c r="H24" s="53"/>
      <c r="I24" s="53"/>
      <c r="J24" s="53"/>
      <c r="K24" s="51"/>
      <c r="L24" s="51"/>
      <c r="M24" s="54"/>
      <c r="N24" s="55"/>
      <c r="O24" s="55"/>
      <c r="Q24" s="124"/>
      <c r="R24" s="15"/>
      <c r="S24" s="46"/>
      <c r="T24" s="15"/>
      <c r="U24" s="15"/>
      <c r="V24" s="15"/>
      <c r="W24" s="15"/>
      <c r="X24" s="15"/>
      <c r="Y24" s="15"/>
      <c r="Z24" s="15"/>
    </row>
    <row r="25" spans="1:26" ht="15.75">
      <c r="A25" s="52" t="s">
        <v>194</v>
      </c>
      <c r="B25" s="53"/>
      <c r="C25" s="70" t="s">
        <v>81</v>
      </c>
      <c r="D25" s="70"/>
      <c r="E25" s="53"/>
      <c r="F25" s="53"/>
      <c r="G25" s="53"/>
      <c r="H25" s="53"/>
      <c r="I25" s="53"/>
      <c r="J25" s="53"/>
      <c r="K25" s="53"/>
      <c r="L25" s="53"/>
      <c r="M25" s="55"/>
      <c r="N25" s="55"/>
      <c r="O25" s="55"/>
      <c r="Q25" s="181" t="s">
        <v>24</v>
      </c>
      <c r="R25" s="186" t="s">
        <v>18</v>
      </c>
      <c r="S25" s="40" t="s">
        <v>13</v>
      </c>
      <c r="T25" s="41">
        <f>T11+464</f>
        <v>76792</v>
      </c>
      <c r="U25" s="41">
        <f>T25+500</f>
        <v>77292</v>
      </c>
      <c r="V25" s="41">
        <f>T25+1500</f>
        <v>78292</v>
      </c>
      <c r="W25" s="41">
        <f>T25+1500</f>
        <v>78292</v>
      </c>
      <c r="X25" s="41">
        <f>T25+300</f>
        <v>77092</v>
      </c>
      <c r="Y25" s="41">
        <f>T25-1000</f>
        <v>75792</v>
      </c>
      <c r="Z25" s="42">
        <f>T25+500</f>
        <v>77292</v>
      </c>
    </row>
    <row r="26" spans="1:26" ht="15.75">
      <c r="A26" s="52" t="s">
        <v>195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5"/>
      <c r="N26" s="55"/>
      <c r="O26" s="55"/>
      <c r="Q26" s="182"/>
      <c r="R26" s="187"/>
      <c r="S26" s="28" t="s">
        <v>87</v>
      </c>
      <c r="T26" s="29">
        <f t="shared" ref="T26:Z26" si="16">SUM(T25*12.36%)</f>
        <v>9491.4911999999986</v>
      </c>
      <c r="U26" s="29">
        <f t="shared" si="16"/>
        <v>9553.2911999999997</v>
      </c>
      <c r="V26" s="29">
        <f t="shared" si="16"/>
        <v>9676.8911999999982</v>
      </c>
      <c r="W26" s="29">
        <f t="shared" si="16"/>
        <v>9676.8911999999982</v>
      </c>
      <c r="X26" s="29">
        <f t="shared" si="16"/>
        <v>9528.5711999999985</v>
      </c>
      <c r="Y26" s="29">
        <f t="shared" si="16"/>
        <v>9367.8911999999982</v>
      </c>
      <c r="Z26" s="29">
        <f t="shared" si="16"/>
        <v>9553.2911999999997</v>
      </c>
    </row>
    <row r="27" spans="1:26" ht="15.75">
      <c r="A27" s="52" t="s">
        <v>196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5"/>
      <c r="N27" s="55"/>
      <c r="O27" s="55" t="s">
        <v>83</v>
      </c>
      <c r="Q27" s="182"/>
      <c r="R27" s="187"/>
      <c r="S27" s="28" t="s">
        <v>19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1">
        <v>0</v>
      </c>
    </row>
    <row r="28" spans="1:26" ht="15.75">
      <c r="A28" s="50" t="s">
        <v>197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5"/>
      <c r="N28" s="55"/>
      <c r="O28" s="55"/>
      <c r="Q28" s="182"/>
      <c r="R28" s="187"/>
      <c r="S28" s="21" t="s">
        <v>20</v>
      </c>
      <c r="T28" s="32">
        <f t="shared" ref="T28:Z28" si="17">T25+T26</f>
        <v>86283.491200000004</v>
      </c>
      <c r="U28" s="32">
        <f t="shared" si="17"/>
        <v>86845.291200000007</v>
      </c>
      <c r="V28" s="32">
        <f t="shared" si="17"/>
        <v>87968.891199999998</v>
      </c>
      <c r="W28" s="32">
        <f t="shared" si="17"/>
        <v>87968.891199999998</v>
      </c>
      <c r="X28" s="32">
        <f t="shared" si="17"/>
        <v>86620.571200000006</v>
      </c>
      <c r="Y28" s="32">
        <f t="shared" si="17"/>
        <v>85159.891199999998</v>
      </c>
      <c r="Z28" s="33">
        <f t="shared" si="17"/>
        <v>86845.291200000007</v>
      </c>
    </row>
    <row r="29" spans="1:26" ht="15.75">
      <c r="A29" s="50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5"/>
      <c r="N29" s="55"/>
      <c r="O29" s="55"/>
      <c r="Q29" s="182"/>
      <c r="R29" s="188" t="s">
        <v>3</v>
      </c>
      <c r="S29" s="28" t="s">
        <v>21</v>
      </c>
      <c r="T29" s="29">
        <f>T15</f>
        <v>700</v>
      </c>
      <c r="U29" s="29">
        <f t="shared" ref="U29:Z29" si="18">U15</f>
        <v>700</v>
      </c>
      <c r="V29" s="29">
        <f t="shared" si="18"/>
        <v>700</v>
      </c>
      <c r="W29" s="29">
        <f t="shared" si="18"/>
        <v>700</v>
      </c>
      <c r="X29" s="29">
        <f t="shared" si="18"/>
        <v>700</v>
      </c>
      <c r="Y29" s="29">
        <f t="shared" si="18"/>
        <v>700</v>
      </c>
      <c r="Z29" s="29">
        <f t="shared" si="18"/>
        <v>700</v>
      </c>
    </row>
    <row r="30" spans="1:26" ht="16.5" thickBot="1">
      <c r="A30" s="56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Q30" s="183"/>
      <c r="R30" s="189"/>
      <c r="S30" s="34" t="s">
        <v>20</v>
      </c>
      <c r="T30" s="35">
        <f t="shared" ref="T30:Z30" si="19">T28-T29</f>
        <v>85583.491200000004</v>
      </c>
      <c r="U30" s="35">
        <f t="shared" si="19"/>
        <v>86145.291200000007</v>
      </c>
      <c r="V30" s="35">
        <f t="shared" si="19"/>
        <v>87268.891199999998</v>
      </c>
      <c r="W30" s="35">
        <f t="shared" si="19"/>
        <v>87268.891199999998</v>
      </c>
      <c r="X30" s="35">
        <f t="shared" si="19"/>
        <v>85920.571200000006</v>
      </c>
      <c r="Y30" s="35">
        <f t="shared" si="19"/>
        <v>84459.891199999998</v>
      </c>
      <c r="Z30" s="36">
        <f t="shared" si="19"/>
        <v>86145.291200000007</v>
      </c>
    </row>
    <row r="31" spans="1:26" ht="16.5" thickBot="1">
      <c r="A31" s="57" t="s">
        <v>25</v>
      </c>
      <c r="B31" s="57"/>
      <c r="C31" s="57"/>
      <c r="D31" s="57"/>
      <c r="E31" s="57"/>
      <c r="F31" s="57"/>
      <c r="G31" s="57"/>
      <c r="H31" s="57"/>
      <c r="I31" s="55"/>
      <c r="J31" s="99" t="s">
        <v>100</v>
      </c>
      <c r="K31" s="88"/>
      <c r="L31" s="88"/>
      <c r="M31" s="88"/>
      <c r="N31" s="88"/>
      <c r="O31" s="88"/>
      <c r="Q31" s="124"/>
      <c r="R31" s="15"/>
      <c r="S31" s="46"/>
      <c r="T31" s="15"/>
      <c r="U31" s="15"/>
      <c r="V31" s="15"/>
      <c r="W31" s="15"/>
      <c r="X31" s="15"/>
      <c r="Y31" s="15"/>
      <c r="Z31" s="15"/>
    </row>
    <row r="32" spans="1:26" ht="15.75">
      <c r="A32" s="21" t="s">
        <v>26</v>
      </c>
      <c r="B32" s="21" t="s">
        <v>27</v>
      </c>
      <c r="C32" s="21" t="s">
        <v>28</v>
      </c>
      <c r="D32" s="21" t="s">
        <v>29</v>
      </c>
      <c r="E32" s="21" t="s">
        <v>30</v>
      </c>
      <c r="F32" s="21" t="s">
        <v>31</v>
      </c>
      <c r="H32" s="38"/>
      <c r="I32" s="55"/>
      <c r="J32" s="137" t="s">
        <v>32</v>
      </c>
      <c r="K32" s="89"/>
      <c r="L32" s="161"/>
      <c r="M32" s="136" t="s">
        <v>73</v>
      </c>
      <c r="N32" s="99" t="s">
        <v>33</v>
      </c>
      <c r="O32" s="99" t="s">
        <v>34</v>
      </c>
      <c r="Q32" s="181" t="s">
        <v>35</v>
      </c>
      <c r="R32" s="199" t="s">
        <v>18</v>
      </c>
      <c r="S32" s="40" t="s">
        <v>13</v>
      </c>
      <c r="T32" s="41">
        <f>T11+626</f>
        <v>76954</v>
      </c>
      <c r="U32" s="41">
        <f>T32+500</f>
        <v>77454</v>
      </c>
      <c r="V32" s="41">
        <f>T32+1500</f>
        <v>78454</v>
      </c>
      <c r="W32" s="41">
        <f>T32+1500</f>
        <v>78454</v>
      </c>
      <c r="X32" s="41">
        <f>T32+300</f>
        <v>77254</v>
      </c>
      <c r="Y32" s="41">
        <f>T32-1000</f>
        <v>75954</v>
      </c>
      <c r="Z32" s="42">
        <f>T32+500</f>
        <v>77454</v>
      </c>
    </row>
    <row r="33" spans="1:26" ht="15.75">
      <c r="A33" s="58" t="s">
        <v>2</v>
      </c>
      <c r="B33" s="20">
        <v>0</v>
      </c>
      <c r="C33" s="20">
        <v>100</v>
      </c>
      <c r="D33" s="20">
        <v>200</v>
      </c>
      <c r="E33" s="20">
        <v>300</v>
      </c>
      <c r="F33" s="20">
        <v>400</v>
      </c>
      <c r="H33" s="176"/>
      <c r="I33" s="55"/>
      <c r="J33" s="94" t="s">
        <v>80</v>
      </c>
      <c r="K33" s="59"/>
      <c r="L33" s="59"/>
      <c r="M33" s="59">
        <v>2113</v>
      </c>
      <c r="N33" s="60">
        <v>2358</v>
      </c>
      <c r="O33" s="60">
        <v>2193</v>
      </c>
      <c r="Q33" s="182"/>
      <c r="R33" s="188"/>
      <c r="S33" s="28" t="s">
        <v>87</v>
      </c>
      <c r="T33" s="29">
        <f t="shared" ref="T33:Z33" si="20">SUM(T32*12.36%)</f>
        <v>9511.5143999999982</v>
      </c>
      <c r="U33" s="29">
        <f t="shared" si="20"/>
        <v>9573.3143999999993</v>
      </c>
      <c r="V33" s="29">
        <f t="shared" si="20"/>
        <v>9696.9143999999997</v>
      </c>
      <c r="W33" s="29">
        <f t="shared" si="20"/>
        <v>9696.9143999999997</v>
      </c>
      <c r="X33" s="29">
        <f t="shared" si="20"/>
        <v>9548.5944</v>
      </c>
      <c r="Y33" s="29">
        <f t="shared" si="20"/>
        <v>9387.9143999999997</v>
      </c>
      <c r="Z33" s="29">
        <f t="shared" si="20"/>
        <v>9573.3143999999993</v>
      </c>
    </row>
    <row r="34" spans="1:26" ht="15.75">
      <c r="A34" s="55"/>
      <c r="B34" s="55"/>
      <c r="C34" s="55"/>
      <c r="D34" s="55"/>
      <c r="E34" s="55"/>
      <c r="F34" s="55"/>
      <c r="G34" s="55"/>
      <c r="I34" s="55"/>
      <c r="J34" s="94" t="s">
        <v>36</v>
      </c>
      <c r="K34" s="59"/>
      <c r="L34" s="59"/>
      <c r="M34" s="59">
        <v>1863</v>
      </c>
      <c r="N34" s="60">
        <v>1603</v>
      </c>
      <c r="O34" s="60">
        <v>1998</v>
      </c>
      <c r="Q34" s="182"/>
      <c r="R34" s="188"/>
      <c r="S34" s="28" t="s">
        <v>19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1">
        <v>0</v>
      </c>
    </row>
    <row r="35" spans="1:26" ht="17.25" thickBot="1">
      <c r="A35" s="61" t="s">
        <v>97</v>
      </c>
      <c r="B35" s="62"/>
      <c r="C35" s="62"/>
      <c r="D35" s="62"/>
      <c r="E35" s="62"/>
      <c r="F35" s="62"/>
      <c r="G35" s="62"/>
      <c r="H35" s="55"/>
      <c r="I35" s="55"/>
      <c r="J35" s="94" t="s">
        <v>37</v>
      </c>
      <c r="K35" s="59"/>
      <c r="L35" s="59"/>
      <c r="M35" s="59">
        <v>1443</v>
      </c>
      <c r="N35" s="60">
        <v>1073</v>
      </c>
      <c r="O35" s="60">
        <v>1403</v>
      </c>
      <c r="Q35" s="182"/>
      <c r="R35" s="188"/>
      <c r="S35" s="21" t="s">
        <v>20</v>
      </c>
      <c r="T35" s="32">
        <f t="shared" ref="T35:Z35" si="21">T32+T33</f>
        <v>86465.5144</v>
      </c>
      <c r="U35" s="32">
        <f t="shared" si="21"/>
        <v>87027.314400000003</v>
      </c>
      <c r="V35" s="32">
        <f t="shared" si="21"/>
        <v>88150.914399999994</v>
      </c>
      <c r="W35" s="32">
        <f t="shared" si="21"/>
        <v>88150.914399999994</v>
      </c>
      <c r="X35" s="32">
        <f t="shared" si="21"/>
        <v>86802.594400000002</v>
      </c>
      <c r="Y35" s="32">
        <f t="shared" si="21"/>
        <v>85341.914399999994</v>
      </c>
      <c r="Z35" s="33">
        <f t="shared" si="21"/>
        <v>87027.314400000003</v>
      </c>
    </row>
    <row r="36" spans="1:26" s="55" customFormat="1" ht="19.5" thickBot="1">
      <c r="A36" s="143"/>
      <c r="B36" s="218" t="s">
        <v>102</v>
      </c>
      <c r="C36" s="219"/>
      <c r="D36" s="219"/>
      <c r="E36" s="220"/>
      <c r="F36" s="64"/>
      <c r="G36" s="64"/>
      <c r="J36" s="94" t="s">
        <v>38</v>
      </c>
      <c r="K36" s="59"/>
      <c r="L36" s="59"/>
      <c r="M36" s="59" t="s">
        <v>58</v>
      </c>
      <c r="N36" s="63" t="s">
        <v>58</v>
      </c>
      <c r="O36" s="60" t="s">
        <v>58</v>
      </c>
      <c r="Q36" s="182"/>
      <c r="R36" s="188" t="s">
        <v>3</v>
      </c>
      <c r="S36" s="28" t="s">
        <v>21</v>
      </c>
      <c r="T36" s="29">
        <f>T15</f>
        <v>700</v>
      </c>
      <c r="U36" s="29">
        <f t="shared" ref="U36:Z36" si="22">U15</f>
        <v>700</v>
      </c>
      <c r="V36" s="29">
        <f t="shared" si="22"/>
        <v>700</v>
      </c>
      <c r="W36" s="29">
        <f t="shared" si="22"/>
        <v>700</v>
      </c>
      <c r="X36" s="29">
        <f t="shared" si="22"/>
        <v>700</v>
      </c>
      <c r="Y36" s="29">
        <f t="shared" si="22"/>
        <v>700</v>
      </c>
      <c r="Z36" s="29">
        <f t="shared" si="22"/>
        <v>700</v>
      </c>
    </row>
    <row r="37" spans="1:26" s="55" customFormat="1" ht="16.5" customHeight="1" thickBot="1">
      <c r="A37" s="144" t="s">
        <v>101</v>
      </c>
      <c r="B37" s="145">
        <v>1000</v>
      </c>
      <c r="C37" s="177" t="s">
        <v>155</v>
      </c>
      <c r="D37" s="145">
        <v>1500</v>
      </c>
      <c r="E37" s="145"/>
      <c r="F37" s="64"/>
      <c r="G37" s="64"/>
      <c r="J37" s="94" t="s">
        <v>40</v>
      </c>
      <c r="K37" s="59"/>
      <c r="L37" s="59"/>
      <c r="M37" s="59">
        <v>2503</v>
      </c>
      <c r="N37" s="65">
        <v>2238</v>
      </c>
      <c r="O37" s="65">
        <v>2448</v>
      </c>
      <c r="Q37" s="183"/>
      <c r="R37" s="189"/>
      <c r="S37" s="34" t="s">
        <v>20</v>
      </c>
      <c r="T37" s="35">
        <f t="shared" ref="T37:Z37" si="23">T35-T36</f>
        <v>85765.5144</v>
      </c>
      <c r="U37" s="35">
        <f t="shared" si="23"/>
        <v>86327.314400000003</v>
      </c>
      <c r="V37" s="35">
        <f t="shared" si="23"/>
        <v>87450.914399999994</v>
      </c>
      <c r="W37" s="35">
        <f t="shared" si="23"/>
        <v>87450.914399999994</v>
      </c>
      <c r="X37" s="35">
        <f t="shared" si="23"/>
        <v>86102.594400000002</v>
      </c>
      <c r="Y37" s="35">
        <f t="shared" si="23"/>
        <v>84641.914399999994</v>
      </c>
      <c r="Z37" s="36">
        <f t="shared" si="23"/>
        <v>86327.314400000003</v>
      </c>
    </row>
    <row r="38" spans="1:26" s="55" customFormat="1" ht="19.5" thickBot="1">
      <c r="A38" s="150" t="s">
        <v>103</v>
      </c>
      <c r="B38" s="146">
        <v>1500</v>
      </c>
      <c r="C38" s="146" t="s">
        <v>107</v>
      </c>
      <c r="D38" s="146">
        <v>2500</v>
      </c>
      <c r="E38" s="146"/>
      <c r="F38" s="64"/>
      <c r="G38" s="64"/>
      <c r="J38" s="94" t="s">
        <v>71</v>
      </c>
      <c r="K38" s="59"/>
      <c r="L38" s="59"/>
      <c r="M38" s="59">
        <v>1263</v>
      </c>
      <c r="N38" s="60">
        <v>1253</v>
      </c>
      <c r="O38" s="60">
        <v>865</v>
      </c>
      <c r="Q38" s="123"/>
      <c r="R38" s="37"/>
      <c r="S38" s="38"/>
      <c r="T38" s="66"/>
      <c r="U38" s="66"/>
      <c r="V38" s="66"/>
      <c r="W38" s="66"/>
      <c r="X38" s="66"/>
      <c r="Y38" s="66"/>
      <c r="Z38" s="66"/>
    </row>
    <row r="39" spans="1:26" s="55" customFormat="1" ht="18" customHeight="1">
      <c r="A39" s="147" t="s">
        <v>104</v>
      </c>
      <c r="B39" s="145">
        <v>1000</v>
      </c>
      <c r="C39" s="145" t="s">
        <v>108</v>
      </c>
      <c r="D39" s="145">
        <v>250</v>
      </c>
      <c r="E39" s="145"/>
      <c r="F39" s="64"/>
      <c r="G39" s="64"/>
      <c r="J39" s="94" t="s">
        <v>41</v>
      </c>
      <c r="K39" s="59"/>
      <c r="L39" s="59"/>
      <c r="M39" s="59">
        <v>1278</v>
      </c>
      <c r="N39" s="60">
        <v>868</v>
      </c>
      <c r="O39" s="60">
        <v>1283</v>
      </c>
      <c r="Q39" s="178" t="s">
        <v>43</v>
      </c>
      <c r="R39" s="67" t="s">
        <v>18</v>
      </c>
      <c r="S39" s="40" t="s">
        <v>13</v>
      </c>
      <c r="T39" s="41">
        <f>T11-98</f>
        <v>76230</v>
      </c>
      <c r="U39" s="41">
        <f>T39+500</f>
        <v>76730</v>
      </c>
      <c r="V39" s="41">
        <f>T39+1500</f>
        <v>77730</v>
      </c>
      <c r="W39" s="41">
        <f>T39+1500</f>
        <v>77730</v>
      </c>
      <c r="X39" s="41">
        <f>T39+300</f>
        <v>76530</v>
      </c>
      <c r="Y39" s="41">
        <f>T39-1000</f>
        <v>75230</v>
      </c>
      <c r="Z39" s="42">
        <f>T39+500</f>
        <v>76730</v>
      </c>
    </row>
    <row r="40" spans="1:26" s="55" customFormat="1" ht="16.5" customHeight="1">
      <c r="A40" s="148" t="s">
        <v>38</v>
      </c>
      <c r="B40" s="145">
        <v>500</v>
      </c>
      <c r="C40" s="147"/>
      <c r="D40" s="147"/>
      <c r="E40" s="147"/>
      <c r="F40" s="68"/>
      <c r="G40" s="68"/>
      <c r="H40" s="53"/>
      <c r="J40" s="94" t="s">
        <v>42</v>
      </c>
      <c r="K40" s="59"/>
      <c r="L40" s="59"/>
      <c r="M40" s="59">
        <v>763</v>
      </c>
      <c r="N40" s="63">
        <v>547</v>
      </c>
      <c r="O40" s="63">
        <v>798</v>
      </c>
      <c r="Q40" s="179"/>
      <c r="R40" s="69"/>
      <c r="S40" s="28" t="s">
        <v>87</v>
      </c>
      <c r="T40" s="29">
        <f t="shared" ref="T40:Z40" si="24">SUM(T39*12.36%)</f>
        <v>9422.0279999999984</v>
      </c>
      <c r="U40" s="29">
        <f t="shared" si="24"/>
        <v>9483.8279999999995</v>
      </c>
      <c r="V40" s="29">
        <f t="shared" si="24"/>
        <v>9607.4279999999999</v>
      </c>
      <c r="W40" s="29">
        <f t="shared" si="24"/>
        <v>9607.4279999999999</v>
      </c>
      <c r="X40" s="29">
        <f t="shared" si="24"/>
        <v>9459.1079999999984</v>
      </c>
      <c r="Y40" s="29">
        <f t="shared" si="24"/>
        <v>9298.4279999999999</v>
      </c>
      <c r="Z40" s="29">
        <f t="shared" si="24"/>
        <v>9483.8279999999995</v>
      </c>
    </row>
    <row r="41" spans="1:26" s="55" customFormat="1" ht="16.5" customHeight="1">
      <c r="A41" s="149"/>
      <c r="B41" s="149"/>
      <c r="C41" s="149"/>
      <c r="D41" s="149"/>
      <c r="E41" s="149"/>
      <c r="F41" s="53"/>
      <c r="G41" s="53"/>
      <c r="H41" s="53"/>
      <c r="J41" s="129" t="s">
        <v>74</v>
      </c>
      <c r="K41" s="129"/>
      <c r="L41" s="129"/>
      <c r="M41" s="60">
        <v>2947</v>
      </c>
      <c r="N41" s="60">
        <v>3112</v>
      </c>
      <c r="O41" s="60">
        <v>3107</v>
      </c>
      <c r="Q41" s="179"/>
      <c r="R41" s="69"/>
      <c r="S41" s="28" t="s">
        <v>19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1">
        <v>0</v>
      </c>
    </row>
    <row r="42" spans="1:26" s="55" customFormat="1" ht="16.5" customHeight="1">
      <c r="A42" s="17" t="s">
        <v>109</v>
      </c>
      <c r="B42" s="17"/>
      <c r="C42" s="17"/>
      <c r="D42" s="17"/>
      <c r="E42" s="17"/>
      <c r="F42" s="17"/>
      <c r="G42" s="17"/>
      <c r="H42" s="17"/>
      <c r="I42" s="1"/>
      <c r="J42" s="94" t="s">
        <v>91</v>
      </c>
      <c r="K42" s="128"/>
      <c r="L42" s="128"/>
      <c r="M42" s="60">
        <v>2963</v>
      </c>
      <c r="N42" s="60">
        <v>2963</v>
      </c>
      <c r="O42" s="60">
        <v>2963</v>
      </c>
      <c r="Q42" s="179"/>
      <c r="R42" s="69"/>
      <c r="S42" s="21" t="s">
        <v>20</v>
      </c>
      <c r="T42" s="32">
        <f t="shared" ref="T42:Z42" si="25">T39+T40</f>
        <v>85652.027999999991</v>
      </c>
      <c r="U42" s="32">
        <f t="shared" si="25"/>
        <v>86213.827999999994</v>
      </c>
      <c r="V42" s="32">
        <f t="shared" si="25"/>
        <v>87337.428</v>
      </c>
      <c r="W42" s="32">
        <f t="shared" si="25"/>
        <v>87337.428</v>
      </c>
      <c r="X42" s="32">
        <f t="shared" si="25"/>
        <v>85989.107999999993</v>
      </c>
      <c r="Y42" s="32">
        <f t="shared" si="25"/>
        <v>84528.428</v>
      </c>
      <c r="Z42" s="33">
        <f t="shared" si="25"/>
        <v>86213.827999999994</v>
      </c>
    </row>
    <row r="43" spans="1:26" s="55" customFormat="1" ht="15.75" customHeight="1" thickBot="1">
      <c r="A43" s="71"/>
      <c r="B43" s="72"/>
      <c r="C43" s="72"/>
      <c r="D43" s="72"/>
      <c r="E43" s="72"/>
      <c r="F43" s="72"/>
      <c r="G43" s="72"/>
      <c r="H43" s="68"/>
      <c r="I43" s="1"/>
      <c r="J43" s="94" t="s">
        <v>88</v>
      </c>
      <c r="K43" s="59"/>
      <c r="L43" s="59"/>
      <c r="M43" s="59" t="s">
        <v>58</v>
      </c>
      <c r="N43" s="60">
        <v>1945</v>
      </c>
      <c r="O43" s="60">
        <v>2163</v>
      </c>
      <c r="Q43" s="179"/>
      <c r="R43" s="69" t="s">
        <v>3</v>
      </c>
      <c r="S43" s="28" t="s">
        <v>21</v>
      </c>
      <c r="T43" s="29">
        <f>T15</f>
        <v>700</v>
      </c>
      <c r="U43" s="29">
        <f t="shared" ref="U43:Z43" si="26">U15</f>
        <v>700</v>
      </c>
      <c r="V43" s="29">
        <f t="shared" si="26"/>
        <v>700</v>
      </c>
      <c r="W43" s="29">
        <f t="shared" si="26"/>
        <v>700</v>
      </c>
      <c r="X43" s="29">
        <f t="shared" si="26"/>
        <v>700</v>
      </c>
      <c r="Y43" s="29">
        <f t="shared" si="26"/>
        <v>700</v>
      </c>
      <c r="Z43" s="29">
        <f t="shared" si="26"/>
        <v>700</v>
      </c>
    </row>
    <row r="44" spans="1:26" s="55" customFormat="1" ht="15.75" customHeight="1" thickBot="1">
      <c r="A44" s="119" t="s">
        <v>47</v>
      </c>
      <c r="B44" s="120"/>
      <c r="C44" s="120"/>
      <c r="D44" s="120"/>
      <c r="E44" s="120"/>
      <c r="F44" s="108"/>
      <c r="G44" s="9"/>
      <c r="H44" s="49"/>
      <c r="I44" s="13"/>
      <c r="J44" s="94" t="s">
        <v>98</v>
      </c>
      <c r="K44" s="59"/>
      <c r="L44" s="93"/>
      <c r="M44" s="59">
        <v>423</v>
      </c>
      <c r="N44" s="60">
        <v>610</v>
      </c>
      <c r="O44" s="60">
        <v>505</v>
      </c>
      <c r="Q44" s="180"/>
      <c r="R44" s="75"/>
      <c r="S44" s="34" t="s">
        <v>20</v>
      </c>
      <c r="T44" s="35">
        <f t="shared" ref="T44:Z44" si="27">T42-T43</f>
        <v>84952.027999999991</v>
      </c>
      <c r="U44" s="35">
        <f t="shared" si="27"/>
        <v>85513.827999999994</v>
      </c>
      <c r="V44" s="35">
        <f t="shared" si="27"/>
        <v>86637.428</v>
      </c>
      <c r="W44" s="35">
        <f t="shared" si="27"/>
        <v>86637.428</v>
      </c>
      <c r="X44" s="35">
        <f t="shared" si="27"/>
        <v>85289.107999999993</v>
      </c>
      <c r="Y44" s="35">
        <f t="shared" si="27"/>
        <v>83828.428</v>
      </c>
      <c r="Z44" s="36">
        <f t="shared" si="27"/>
        <v>85513.827999999994</v>
      </c>
    </row>
    <row r="45" spans="1:26" s="55" customFormat="1" ht="15" customHeight="1" thickBot="1">
      <c r="A45" s="121" t="s">
        <v>49</v>
      </c>
      <c r="B45" s="117" t="s">
        <v>50</v>
      </c>
      <c r="C45" s="117">
        <v>67.010000000000005</v>
      </c>
      <c r="D45" s="78" t="s">
        <v>52</v>
      </c>
      <c r="E45" s="118"/>
      <c r="F45" s="105"/>
      <c r="G45" s="163"/>
      <c r="H45" s="221"/>
      <c r="I45" s="221"/>
      <c r="J45" s="94" t="s">
        <v>44</v>
      </c>
      <c r="K45" s="59"/>
      <c r="L45" s="59"/>
      <c r="M45" s="59">
        <v>2847</v>
      </c>
      <c r="N45" s="60">
        <v>3037</v>
      </c>
      <c r="O45" s="73">
        <v>2958</v>
      </c>
      <c r="Q45" s="125"/>
      <c r="R45" s="79"/>
      <c r="S45" s="38"/>
      <c r="T45" s="80"/>
      <c r="U45" s="80"/>
      <c r="V45" s="80"/>
      <c r="W45" s="80"/>
      <c r="X45" s="80"/>
      <c r="Y45" s="80"/>
      <c r="Z45" s="80"/>
    </row>
    <row r="46" spans="1:26" s="55" customFormat="1" ht="16.5" customHeight="1">
      <c r="A46" s="77"/>
      <c r="B46" s="65"/>
      <c r="C46" s="122" t="s">
        <v>39</v>
      </c>
      <c r="D46" s="76" t="s">
        <v>53</v>
      </c>
      <c r="E46" s="116">
        <v>67.11</v>
      </c>
      <c r="F46" s="116" t="s">
        <v>89</v>
      </c>
      <c r="G46" s="163"/>
      <c r="H46" s="222"/>
      <c r="I46" s="222"/>
      <c r="J46" s="94" t="s">
        <v>45</v>
      </c>
      <c r="K46" s="59"/>
      <c r="L46" s="59"/>
      <c r="M46" s="59">
        <v>1461</v>
      </c>
      <c r="N46" s="60">
        <v>1106</v>
      </c>
      <c r="O46" s="60">
        <v>1411</v>
      </c>
      <c r="Q46" s="178" t="s">
        <v>59</v>
      </c>
      <c r="R46" s="67" t="s">
        <v>18</v>
      </c>
      <c r="S46" s="40" t="s">
        <v>13</v>
      </c>
      <c r="T46" s="41">
        <f>T11+1351</f>
        <v>77679</v>
      </c>
      <c r="U46" s="41">
        <f>T46+500</f>
        <v>78179</v>
      </c>
      <c r="V46" s="41">
        <f>T46+1500</f>
        <v>79179</v>
      </c>
      <c r="W46" s="41">
        <f>T46+1500</f>
        <v>79179</v>
      </c>
      <c r="X46" s="41">
        <f>T46+300</f>
        <v>77979</v>
      </c>
      <c r="Y46" s="41">
        <f>T46-1000</f>
        <v>76679</v>
      </c>
      <c r="Z46" s="42">
        <f>T46+500</f>
        <v>78179</v>
      </c>
    </row>
    <row r="47" spans="1:26" s="55" customFormat="1" ht="16.5" customHeight="1">
      <c r="A47" s="205" t="s">
        <v>55</v>
      </c>
      <c r="B47" s="208" t="s">
        <v>56</v>
      </c>
      <c r="C47" s="202">
        <f>B12-6500</f>
        <v>70000</v>
      </c>
      <c r="D47" s="202">
        <f>B12-5000</f>
        <v>71500</v>
      </c>
      <c r="E47" s="202">
        <f>B12-6000</f>
        <v>70500</v>
      </c>
      <c r="F47" s="202">
        <f>B12-6200</f>
        <v>70300</v>
      </c>
      <c r="G47" s="223"/>
      <c r="H47" s="200"/>
      <c r="I47" s="201"/>
      <c r="J47" s="94" t="s">
        <v>60</v>
      </c>
      <c r="K47" s="59"/>
      <c r="L47" s="59"/>
      <c r="M47" s="59">
        <v>1538</v>
      </c>
      <c r="N47" s="73">
        <v>1158</v>
      </c>
      <c r="O47" s="60">
        <v>1528</v>
      </c>
      <c r="Q47" s="179"/>
      <c r="R47" s="69"/>
      <c r="S47" s="28" t="s">
        <v>87</v>
      </c>
      <c r="T47" s="29">
        <f t="shared" ref="T47:Z47" si="28">SUM(T46*12.36%)</f>
        <v>9601.1243999999988</v>
      </c>
      <c r="U47" s="29">
        <f t="shared" si="28"/>
        <v>9662.9243999999999</v>
      </c>
      <c r="V47" s="29">
        <f t="shared" si="28"/>
        <v>9786.5243999999984</v>
      </c>
      <c r="W47" s="29">
        <f t="shared" si="28"/>
        <v>9786.5243999999984</v>
      </c>
      <c r="X47" s="29">
        <f t="shared" si="28"/>
        <v>9638.2043999999987</v>
      </c>
      <c r="Y47" s="29">
        <f t="shared" si="28"/>
        <v>9477.5243999999984</v>
      </c>
      <c r="Z47" s="29">
        <f t="shared" si="28"/>
        <v>9662.9243999999999</v>
      </c>
    </row>
    <row r="48" spans="1:26" s="55" customFormat="1" ht="16.5" customHeight="1">
      <c r="A48" s="206"/>
      <c r="B48" s="209"/>
      <c r="C48" s="203"/>
      <c r="D48" s="203"/>
      <c r="E48" s="203"/>
      <c r="F48" s="203"/>
      <c r="G48" s="223"/>
      <c r="H48" s="201"/>
      <c r="I48" s="201"/>
      <c r="J48" s="94" t="s">
        <v>46</v>
      </c>
      <c r="K48" s="74"/>
      <c r="L48" s="74"/>
      <c r="M48" s="59">
        <v>3713</v>
      </c>
      <c r="N48" s="73">
        <v>3363</v>
      </c>
      <c r="O48" s="60">
        <v>3811</v>
      </c>
      <c r="Q48" s="179"/>
      <c r="R48" s="69"/>
      <c r="S48" s="28" t="s">
        <v>19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1">
        <v>0</v>
      </c>
    </row>
    <row r="49" spans="1:26" s="55" customFormat="1" ht="15.75" customHeight="1">
      <c r="A49" s="206"/>
      <c r="B49" s="209"/>
      <c r="C49" s="203"/>
      <c r="D49" s="203"/>
      <c r="E49" s="203"/>
      <c r="F49" s="203"/>
      <c r="G49" s="223"/>
      <c r="H49" s="201"/>
      <c r="I49" s="201"/>
      <c r="J49" s="164" t="s">
        <v>48</v>
      </c>
      <c r="K49" s="59"/>
      <c r="L49" s="59"/>
      <c r="M49" s="59">
        <v>1443</v>
      </c>
      <c r="N49" s="60">
        <v>1133</v>
      </c>
      <c r="O49" s="60">
        <v>1453</v>
      </c>
      <c r="Q49" s="179"/>
      <c r="R49" s="69"/>
      <c r="S49" s="21" t="s">
        <v>20</v>
      </c>
      <c r="T49" s="32">
        <f t="shared" ref="T49:Z49" si="29">T46+T47</f>
        <v>87280.124400000001</v>
      </c>
      <c r="U49" s="32">
        <f t="shared" si="29"/>
        <v>87841.924400000004</v>
      </c>
      <c r="V49" s="32">
        <f t="shared" si="29"/>
        <v>88965.524399999995</v>
      </c>
      <c r="W49" s="32">
        <f t="shared" si="29"/>
        <v>88965.524399999995</v>
      </c>
      <c r="X49" s="32">
        <f t="shared" si="29"/>
        <v>87617.204400000002</v>
      </c>
      <c r="Y49" s="32">
        <f t="shared" si="29"/>
        <v>86156.524399999995</v>
      </c>
      <c r="Z49" s="33">
        <f t="shared" si="29"/>
        <v>87841.924400000004</v>
      </c>
    </row>
    <row r="50" spans="1:26" s="55" customFormat="1" ht="15.75" customHeight="1" thickBot="1">
      <c r="A50" s="207"/>
      <c r="B50" s="210"/>
      <c r="C50" s="204"/>
      <c r="D50" s="204"/>
      <c r="E50" s="204"/>
      <c r="F50" s="204"/>
      <c r="G50" s="223"/>
      <c r="H50" s="201"/>
      <c r="I50" s="201"/>
      <c r="J50" s="90" t="s">
        <v>51</v>
      </c>
      <c r="K50" s="91"/>
      <c r="L50" s="91"/>
      <c r="M50" s="59">
        <v>2956</v>
      </c>
      <c r="N50" s="60">
        <v>2638</v>
      </c>
      <c r="O50" s="60">
        <v>2773</v>
      </c>
      <c r="Q50" s="179"/>
      <c r="R50" s="69" t="s">
        <v>3</v>
      </c>
      <c r="S50" s="28" t="s">
        <v>21</v>
      </c>
      <c r="T50" s="29">
        <f>T15</f>
        <v>700</v>
      </c>
      <c r="U50" s="29">
        <f t="shared" ref="U50:Z50" si="30">U15</f>
        <v>700</v>
      </c>
      <c r="V50" s="29">
        <f t="shared" si="30"/>
        <v>700</v>
      </c>
      <c r="W50" s="29">
        <f t="shared" si="30"/>
        <v>700</v>
      </c>
      <c r="X50" s="29">
        <f t="shared" si="30"/>
        <v>700</v>
      </c>
      <c r="Y50" s="29">
        <f t="shared" si="30"/>
        <v>700</v>
      </c>
      <c r="Z50" s="29">
        <f t="shared" si="30"/>
        <v>700</v>
      </c>
    </row>
    <row r="51" spans="1:26" s="55" customFormat="1" ht="15.75" customHeight="1" thickBot="1">
      <c r="H51" s="9"/>
      <c r="I51" s="13"/>
      <c r="J51" s="94" t="s">
        <v>54</v>
      </c>
      <c r="K51" s="59"/>
      <c r="L51" s="59"/>
      <c r="M51" s="59">
        <v>1483</v>
      </c>
      <c r="N51" s="73">
        <v>1173</v>
      </c>
      <c r="O51" s="73">
        <v>1533</v>
      </c>
      <c r="Q51" s="180"/>
      <c r="R51" s="75"/>
      <c r="S51" s="34" t="s">
        <v>20</v>
      </c>
      <c r="T51" s="35">
        <f t="shared" ref="T51:Z51" si="31">T49-T50</f>
        <v>86580.124400000001</v>
      </c>
      <c r="U51" s="35">
        <f t="shared" si="31"/>
        <v>87141.924400000004</v>
      </c>
      <c r="V51" s="35">
        <f t="shared" si="31"/>
        <v>88265.524399999995</v>
      </c>
      <c r="W51" s="35">
        <f t="shared" si="31"/>
        <v>88265.524399999995</v>
      </c>
      <c r="X51" s="35">
        <f t="shared" si="31"/>
        <v>86917.204400000002</v>
      </c>
      <c r="Y51" s="35">
        <f t="shared" si="31"/>
        <v>85456.524399999995</v>
      </c>
      <c r="Z51" s="36">
        <f t="shared" si="31"/>
        <v>87141.924400000004</v>
      </c>
    </row>
    <row r="52" spans="1:26" s="55" customFormat="1" ht="16.5" thickBot="1">
      <c r="H52" s="9"/>
      <c r="I52" s="13"/>
      <c r="J52" s="94" t="s">
        <v>90</v>
      </c>
      <c r="K52" s="59"/>
      <c r="L52" s="59"/>
      <c r="M52" s="59">
        <v>2213</v>
      </c>
      <c r="N52" s="63">
        <v>1852</v>
      </c>
      <c r="O52" s="60">
        <v>2102</v>
      </c>
      <c r="Q52" s="124"/>
      <c r="R52" s="81"/>
      <c r="S52" s="81"/>
      <c r="T52" s="81"/>
      <c r="U52" s="81"/>
      <c r="V52" s="81"/>
      <c r="W52" s="81"/>
      <c r="X52" s="81"/>
      <c r="Y52" s="81"/>
      <c r="Z52" s="81"/>
    </row>
    <row r="53" spans="1:26" s="55" customFormat="1" ht="21" customHeight="1">
      <c r="H53" s="9"/>
      <c r="I53" s="13"/>
      <c r="J53" s="90" t="s">
        <v>57</v>
      </c>
      <c r="K53" s="91"/>
      <c r="L53" s="91"/>
      <c r="M53" s="59" t="s">
        <v>58</v>
      </c>
      <c r="N53" s="63">
        <v>2213</v>
      </c>
      <c r="O53" s="60" t="s">
        <v>58</v>
      </c>
      <c r="Q53" s="178" t="s">
        <v>66</v>
      </c>
      <c r="R53" s="67" t="s">
        <v>18</v>
      </c>
      <c r="S53" s="40" t="s">
        <v>13</v>
      </c>
      <c r="T53" s="41">
        <f>T11+1763</f>
        <v>78091</v>
      </c>
      <c r="U53" s="41">
        <f>T53+500</f>
        <v>78591</v>
      </c>
      <c r="V53" s="41">
        <f>T53+1500</f>
        <v>79591</v>
      </c>
      <c r="W53" s="41">
        <f>T53+1500</f>
        <v>79591</v>
      </c>
      <c r="X53" s="41">
        <f>T53+300</f>
        <v>78391</v>
      </c>
      <c r="Y53" s="41">
        <f>T53-1000</f>
        <v>77091</v>
      </c>
      <c r="Z53" s="42">
        <f>T53+500</f>
        <v>78591</v>
      </c>
    </row>
    <row r="54" spans="1:26" s="55" customFormat="1" ht="15.75">
      <c r="H54" s="9"/>
      <c r="I54" s="13"/>
      <c r="J54" s="94" t="s">
        <v>68</v>
      </c>
      <c r="K54" s="59"/>
      <c r="L54" s="59"/>
      <c r="M54" s="59">
        <v>2273</v>
      </c>
      <c r="N54" s="60">
        <v>2253</v>
      </c>
      <c r="O54" s="60">
        <v>2503</v>
      </c>
      <c r="Q54" s="179"/>
      <c r="R54" s="69"/>
      <c r="S54" s="28" t="s">
        <v>87</v>
      </c>
      <c r="T54" s="29">
        <f t="shared" ref="T54:Z54" si="32">SUM(T53*12.36%)</f>
        <v>9652.0475999999999</v>
      </c>
      <c r="U54" s="29">
        <f t="shared" si="32"/>
        <v>9713.8475999999991</v>
      </c>
      <c r="V54" s="29">
        <f t="shared" si="32"/>
        <v>9837.4475999999995</v>
      </c>
      <c r="W54" s="29">
        <f t="shared" si="32"/>
        <v>9837.4475999999995</v>
      </c>
      <c r="X54" s="29">
        <f t="shared" si="32"/>
        <v>9689.1275999999998</v>
      </c>
      <c r="Y54" s="29">
        <f t="shared" si="32"/>
        <v>9528.4475999999995</v>
      </c>
      <c r="Z54" s="29">
        <f t="shared" si="32"/>
        <v>9713.8475999999991</v>
      </c>
    </row>
    <row r="55" spans="1:26" s="55" customFormat="1" ht="16.5" customHeight="1">
      <c r="A55" s="1"/>
      <c r="B55" s="1"/>
      <c r="C55" s="1"/>
      <c r="D55" s="1"/>
      <c r="E55" s="1"/>
      <c r="F55" s="1"/>
      <c r="G55" s="1"/>
      <c r="H55" s="1"/>
      <c r="I55" s="1"/>
      <c r="J55" s="90" t="s">
        <v>69</v>
      </c>
      <c r="K55" s="91"/>
      <c r="L55" s="91"/>
      <c r="M55" s="59">
        <v>2213</v>
      </c>
      <c r="N55" s="60">
        <v>2213</v>
      </c>
      <c r="O55" s="60">
        <v>2188</v>
      </c>
      <c r="Q55" s="179"/>
      <c r="R55" s="69"/>
      <c r="S55" s="28" t="s">
        <v>19</v>
      </c>
      <c r="T55" s="29">
        <f>T15</f>
        <v>700</v>
      </c>
      <c r="U55" s="29">
        <f t="shared" ref="U55:Z55" si="33">U15</f>
        <v>700</v>
      </c>
      <c r="V55" s="29">
        <f t="shared" si="33"/>
        <v>700</v>
      </c>
      <c r="W55" s="29">
        <f t="shared" si="33"/>
        <v>700</v>
      </c>
      <c r="X55" s="29">
        <f t="shared" si="33"/>
        <v>700</v>
      </c>
      <c r="Y55" s="29">
        <f t="shared" si="33"/>
        <v>700</v>
      </c>
      <c r="Z55" s="29">
        <f t="shared" si="33"/>
        <v>700</v>
      </c>
    </row>
    <row r="56" spans="1:26" s="55" customFormat="1" ht="15.75">
      <c r="A56" s="1"/>
      <c r="B56" s="1"/>
      <c r="C56" s="1"/>
      <c r="D56" s="1"/>
      <c r="E56" s="1"/>
      <c r="F56" s="1"/>
      <c r="J56" s="94" t="s">
        <v>61</v>
      </c>
      <c r="K56" s="59"/>
      <c r="L56" s="59"/>
      <c r="M56" s="59">
        <v>743</v>
      </c>
      <c r="N56" s="60">
        <v>589</v>
      </c>
      <c r="O56" s="60">
        <v>809</v>
      </c>
      <c r="Q56" s="179"/>
      <c r="R56" s="69"/>
      <c r="S56" s="21" t="s">
        <v>20</v>
      </c>
      <c r="T56" s="32">
        <f t="shared" ref="T56:Z56" si="34">T53+T54</f>
        <v>87743.047600000005</v>
      </c>
      <c r="U56" s="32">
        <f t="shared" si="34"/>
        <v>88304.847599999994</v>
      </c>
      <c r="V56" s="32">
        <f t="shared" si="34"/>
        <v>89428.4476</v>
      </c>
      <c r="W56" s="32">
        <f t="shared" si="34"/>
        <v>89428.4476</v>
      </c>
      <c r="X56" s="32">
        <f t="shared" si="34"/>
        <v>88080.127600000007</v>
      </c>
      <c r="Y56" s="32">
        <f t="shared" si="34"/>
        <v>86619.4476</v>
      </c>
      <c r="Z56" s="33">
        <f t="shared" si="34"/>
        <v>88304.847599999994</v>
      </c>
    </row>
    <row r="57" spans="1:26" s="55" customFormat="1" ht="16.5" customHeight="1">
      <c r="J57" s="90" t="s">
        <v>62</v>
      </c>
      <c r="K57" s="91"/>
      <c r="L57" s="91"/>
      <c r="M57" s="59">
        <v>2503</v>
      </c>
      <c r="N57" s="60">
        <v>2238</v>
      </c>
      <c r="O57" s="60">
        <v>2448</v>
      </c>
      <c r="Q57" s="179"/>
      <c r="R57" s="69" t="s">
        <v>3</v>
      </c>
      <c r="S57" s="28" t="s">
        <v>21</v>
      </c>
      <c r="T57" s="29">
        <f>T15</f>
        <v>700</v>
      </c>
      <c r="U57" s="29">
        <f t="shared" ref="U57:Z57" si="35">U15</f>
        <v>700</v>
      </c>
      <c r="V57" s="29">
        <f t="shared" si="35"/>
        <v>700</v>
      </c>
      <c r="W57" s="29">
        <f t="shared" si="35"/>
        <v>700</v>
      </c>
      <c r="X57" s="29">
        <f t="shared" si="35"/>
        <v>700</v>
      </c>
      <c r="Y57" s="29">
        <f t="shared" si="35"/>
        <v>700</v>
      </c>
      <c r="Z57" s="29">
        <f t="shared" si="35"/>
        <v>700</v>
      </c>
    </row>
    <row r="58" spans="1:26" s="55" customFormat="1" ht="16.5" thickBot="1">
      <c r="J58" s="94" t="s">
        <v>63</v>
      </c>
      <c r="K58" s="59"/>
      <c r="L58" s="59"/>
      <c r="M58" s="59">
        <v>1218</v>
      </c>
      <c r="N58" s="60">
        <v>695</v>
      </c>
      <c r="O58" s="60">
        <v>1223</v>
      </c>
      <c r="Q58" s="180"/>
      <c r="R58" s="75"/>
      <c r="S58" s="34" t="s">
        <v>20</v>
      </c>
      <c r="T58" s="35">
        <f t="shared" ref="T58:Z58" si="36">T56-T57</f>
        <v>87043.047600000005</v>
      </c>
      <c r="U58" s="35">
        <f t="shared" si="36"/>
        <v>87604.847599999994</v>
      </c>
      <c r="V58" s="35">
        <f t="shared" si="36"/>
        <v>88728.4476</v>
      </c>
      <c r="W58" s="35">
        <f t="shared" si="36"/>
        <v>88728.4476</v>
      </c>
      <c r="X58" s="35">
        <f t="shared" si="36"/>
        <v>87380.127600000007</v>
      </c>
      <c r="Y58" s="35">
        <f t="shared" si="36"/>
        <v>85919.4476</v>
      </c>
      <c r="Z58" s="36">
        <f t="shared" si="36"/>
        <v>87604.847599999994</v>
      </c>
    </row>
    <row r="59" spans="1:26" s="55" customFormat="1" ht="15.75" customHeight="1" thickBot="1">
      <c r="J59" s="90" t="s">
        <v>64</v>
      </c>
      <c r="K59" s="91"/>
      <c r="L59" s="91"/>
      <c r="M59" s="59">
        <v>746</v>
      </c>
      <c r="N59" s="60">
        <v>569</v>
      </c>
      <c r="O59" s="60">
        <v>701</v>
      </c>
      <c r="Q59" s="126"/>
      <c r="R59" s="82"/>
      <c r="S59" s="82"/>
      <c r="T59" s="82"/>
      <c r="U59" s="82"/>
      <c r="V59" s="82"/>
      <c r="W59" s="82"/>
      <c r="X59" s="82"/>
      <c r="Y59" s="82"/>
      <c r="Z59" s="83"/>
    </row>
    <row r="60" spans="1:26" s="53" customFormat="1" ht="15" customHeight="1">
      <c r="J60" s="94" t="s">
        <v>65</v>
      </c>
      <c r="K60" s="59"/>
      <c r="L60" s="59"/>
      <c r="M60" s="59">
        <v>1448</v>
      </c>
      <c r="N60" s="60">
        <v>963</v>
      </c>
      <c r="O60" s="60">
        <v>1508</v>
      </c>
      <c r="Q60" s="178" t="s">
        <v>99</v>
      </c>
      <c r="R60" s="101" t="s">
        <v>18</v>
      </c>
      <c r="S60" s="102" t="s">
        <v>13</v>
      </c>
      <c r="T60" s="103">
        <f>T11+2694</f>
        <v>79022</v>
      </c>
      <c r="U60" s="103">
        <f>T60+500</f>
        <v>79522</v>
      </c>
      <c r="V60" s="103">
        <f>T60+1500</f>
        <v>80522</v>
      </c>
      <c r="W60" s="103">
        <f>T60+1500</f>
        <v>80522</v>
      </c>
      <c r="X60" s="103">
        <f>T60+300</f>
        <v>79322</v>
      </c>
      <c r="Y60" s="103">
        <f>T60-1000</f>
        <v>78022</v>
      </c>
      <c r="Z60" s="104">
        <f>T60+500</f>
        <v>79522</v>
      </c>
    </row>
    <row r="61" spans="1:26" s="53" customFormat="1" ht="19.5" customHeight="1">
      <c r="J61" s="92" t="s">
        <v>67</v>
      </c>
      <c r="K61" s="93"/>
      <c r="L61" s="93"/>
      <c r="M61" s="59">
        <v>4280</v>
      </c>
      <c r="N61" s="60">
        <v>4363</v>
      </c>
      <c r="O61" s="60">
        <v>4113</v>
      </c>
      <c r="Q61" s="179"/>
      <c r="R61" s="105"/>
      <c r="S61" s="28" t="s">
        <v>87</v>
      </c>
      <c r="T61" s="107">
        <f t="shared" ref="T61:Z61" si="37">SUM(T60*12.36%)</f>
        <v>9767.1191999999992</v>
      </c>
      <c r="U61" s="107">
        <f t="shared" si="37"/>
        <v>9828.9191999999985</v>
      </c>
      <c r="V61" s="107">
        <f t="shared" si="37"/>
        <v>9952.5191999999988</v>
      </c>
      <c r="W61" s="107">
        <f t="shared" si="37"/>
        <v>9952.5191999999988</v>
      </c>
      <c r="X61" s="107">
        <f t="shared" si="37"/>
        <v>9804.1991999999991</v>
      </c>
      <c r="Y61" s="107">
        <f t="shared" si="37"/>
        <v>9643.5191999999988</v>
      </c>
      <c r="Z61" s="107">
        <f t="shared" si="37"/>
        <v>9828.9191999999985</v>
      </c>
    </row>
    <row r="62" spans="1:26" s="53" customFormat="1" ht="16.5" customHeight="1">
      <c r="Q62" s="179"/>
      <c r="R62" s="105"/>
      <c r="S62" s="106" t="s">
        <v>19</v>
      </c>
      <c r="T62" s="108">
        <v>0</v>
      </c>
      <c r="U62" s="108">
        <v>0</v>
      </c>
      <c r="V62" s="108">
        <v>0</v>
      </c>
      <c r="W62" s="108">
        <v>0</v>
      </c>
      <c r="X62" s="108">
        <v>0</v>
      </c>
      <c r="Y62" s="108">
        <v>0</v>
      </c>
      <c r="Z62" s="109">
        <v>0</v>
      </c>
    </row>
    <row r="63" spans="1:26" s="53" customFormat="1" ht="15" customHeight="1">
      <c r="Q63" s="179"/>
      <c r="R63" s="105"/>
      <c r="S63" s="76" t="s">
        <v>20</v>
      </c>
      <c r="T63" s="110">
        <f t="shared" ref="T63:Z63" si="38">T60+T61</f>
        <v>88789.119200000001</v>
      </c>
      <c r="U63" s="110">
        <f t="shared" si="38"/>
        <v>89350.919200000004</v>
      </c>
      <c r="V63" s="110">
        <f t="shared" si="38"/>
        <v>90474.519199999995</v>
      </c>
      <c r="W63" s="110">
        <f t="shared" si="38"/>
        <v>90474.519199999995</v>
      </c>
      <c r="X63" s="110">
        <f t="shared" si="38"/>
        <v>89126.199200000003</v>
      </c>
      <c r="Y63" s="110">
        <f t="shared" si="38"/>
        <v>87665.519199999995</v>
      </c>
      <c r="Z63" s="111">
        <f t="shared" si="38"/>
        <v>89350.919200000004</v>
      </c>
    </row>
    <row r="64" spans="1:26" s="49" customFormat="1" ht="15.75" customHeight="1">
      <c r="P64" s="9"/>
      <c r="Q64" s="179"/>
      <c r="R64" s="105" t="s">
        <v>3</v>
      </c>
      <c r="S64" s="106" t="s">
        <v>21</v>
      </c>
      <c r="T64" s="107">
        <f>T15</f>
        <v>700</v>
      </c>
      <c r="U64" s="107">
        <f t="shared" ref="U64:Z64" si="39">U15</f>
        <v>700</v>
      </c>
      <c r="V64" s="107">
        <f t="shared" si="39"/>
        <v>700</v>
      </c>
      <c r="W64" s="107">
        <f t="shared" si="39"/>
        <v>700</v>
      </c>
      <c r="X64" s="107">
        <f t="shared" si="39"/>
        <v>700</v>
      </c>
      <c r="Y64" s="107">
        <f t="shared" si="39"/>
        <v>700</v>
      </c>
      <c r="Z64" s="107">
        <f t="shared" si="39"/>
        <v>700</v>
      </c>
    </row>
    <row r="65" spans="1:26" s="49" customFormat="1" ht="15.75" customHeight="1" thickBot="1">
      <c r="Q65" s="180"/>
      <c r="R65" s="112"/>
      <c r="S65" s="113" t="s">
        <v>20</v>
      </c>
      <c r="T65" s="114">
        <f t="shared" ref="T65:Z65" si="40">T63-T64</f>
        <v>88089.119200000001</v>
      </c>
      <c r="U65" s="114">
        <f t="shared" si="40"/>
        <v>88650.919200000004</v>
      </c>
      <c r="V65" s="114">
        <f t="shared" si="40"/>
        <v>89774.519199999995</v>
      </c>
      <c r="W65" s="114">
        <f t="shared" si="40"/>
        <v>89774.519199999995</v>
      </c>
      <c r="X65" s="114">
        <f t="shared" si="40"/>
        <v>88426.199200000003</v>
      </c>
      <c r="Y65" s="114">
        <f t="shared" si="40"/>
        <v>86965.519199999995</v>
      </c>
      <c r="Z65" s="115">
        <f t="shared" si="40"/>
        <v>88650.919200000004</v>
      </c>
    </row>
    <row r="66" spans="1:26" ht="9" customHeight="1" thickBot="1">
      <c r="Q66" s="127"/>
      <c r="R66" s="64"/>
      <c r="S66" s="64"/>
      <c r="T66" s="84"/>
      <c r="U66" s="84"/>
      <c r="V66" s="84"/>
      <c r="W66" s="85"/>
      <c r="Y66" s="84"/>
      <c r="Z66" s="84"/>
    </row>
    <row r="67" spans="1:26" ht="15" customHeight="1">
      <c r="A67" s="134" t="s">
        <v>79</v>
      </c>
      <c r="Q67" s="178" t="s">
        <v>75</v>
      </c>
      <c r="R67" s="101" t="s">
        <v>18</v>
      </c>
      <c r="S67" s="102" t="s">
        <v>13</v>
      </c>
      <c r="T67" s="103">
        <f>T11+1548</f>
        <v>77876</v>
      </c>
      <c r="U67" s="103">
        <f>T67+500</f>
        <v>78376</v>
      </c>
      <c r="V67" s="103">
        <f>T67+1500</f>
        <v>79376</v>
      </c>
      <c r="W67" s="103">
        <f>T67+1500</f>
        <v>79376</v>
      </c>
      <c r="X67" s="103">
        <f>T67+300</f>
        <v>78176</v>
      </c>
      <c r="Y67" s="103">
        <f>T67-1000</f>
        <v>76876</v>
      </c>
      <c r="Z67" s="104">
        <f>T67+500</f>
        <v>78376</v>
      </c>
    </row>
    <row r="68" spans="1:26" ht="15" customHeight="1">
      <c r="A68" s="135" t="s">
        <v>76</v>
      </c>
      <c r="G68" s="86"/>
      <c r="H68" s="86"/>
      <c r="I68" s="86"/>
      <c r="J68" s="211"/>
      <c r="K68" s="211"/>
      <c r="L68" s="87"/>
      <c r="M68" s="87"/>
      <c r="N68" s="87"/>
      <c r="O68" s="87"/>
      <c r="Q68" s="179"/>
      <c r="R68" s="105"/>
      <c r="S68" s="28" t="s">
        <v>87</v>
      </c>
      <c r="T68" s="107">
        <f t="shared" ref="T68:Z68" si="41">SUM(T67*12.36%)</f>
        <v>9625.4735999999994</v>
      </c>
      <c r="U68" s="107">
        <f t="shared" si="41"/>
        <v>9687.2735999999986</v>
      </c>
      <c r="V68" s="107">
        <f t="shared" si="41"/>
        <v>9810.873599999999</v>
      </c>
      <c r="W68" s="107">
        <f t="shared" si="41"/>
        <v>9810.873599999999</v>
      </c>
      <c r="X68" s="107">
        <f t="shared" si="41"/>
        <v>9662.5535999999993</v>
      </c>
      <c r="Y68" s="107">
        <f t="shared" si="41"/>
        <v>9501.873599999999</v>
      </c>
      <c r="Z68" s="107">
        <f t="shared" si="41"/>
        <v>9687.2735999999986</v>
      </c>
    </row>
    <row r="69" spans="1:26" ht="15" customHeight="1">
      <c r="A69" s="135" t="s">
        <v>92</v>
      </c>
      <c r="Q69" s="179"/>
      <c r="R69" s="105"/>
      <c r="S69" s="106" t="s">
        <v>19</v>
      </c>
      <c r="T69" s="108">
        <v>0</v>
      </c>
      <c r="U69" s="108">
        <v>0</v>
      </c>
      <c r="V69" s="108">
        <v>0</v>
      </c>
      <c r="W69" s="108">
        <v>0</v>
      </c>
      <c r="X69" s="108">
        <v>0</v>
      </c>
      <c r="Y69" s="108">
        <v>0</v>
      </c>
      <c r="Z69" s="109">
        <v>0</v>
      </c>
    </row>
    <row r="70" spans="1:26" ht="15" customHeight="1">
      <c r="A70" s="135" t="s">
        <v>77</v>
      </c>
      <c r="Q70" s="179"/>
      <c r="R70" s="105"/>
      <c r="S70" s="76" t="s">
        <v>20</v>
      </c>
      <c r="T70" s="110">
        <f t="shared" ref="T70:Z70" si="42">T67+T68</f>
        <v>87501.473599999998</v>
      </c>
      <c r="U70" s="110">
        <f t="shared" si="42"/>
        <v>88063.2736</v>
      </c>
      <c r="V70" s="110">
        <f t="shared" si="42"/>
        <v>89186.873599999992</v>
      </c>
      <c r="W70" s="110">
        <f t="shared" si="42"/>
        <v>89186.873599999992</v>
      </c>
      <c r="X70" s="110">
        <f t="shared" si="42"/>
        <v>87838.553599999999</v>
      </c>
      <c r="Y70" s="110">
        <f t="shared" si="42"/>
        <v>86377.873599999992</v>
      </c>
      <c r="Z70" s="111">
        <f t="shared" si="42"/>
        <v>88063.2736</v>
      </c>
    </row>
    <row r="71" spans="1:26" ht="15" customHeight="1">
      <c r="A71" s="135" t="s">
        <v>78</v>
      </c>
      <c r="Q71" s="179"/>
      <c r="R71" s="105" t="s">
        <v>3</v>
      </c>
      <c r="S71" s="106" t="s">
        <v>21</v>
      </c>
      <c r="T71" s="107">
        <f>T22</f>
        <v>700</v>
      </c>
      <c r="U71" s="107">
        <f t="shared" ref="U71:Z71" si="43">U22</f>
        <v>700</v>
      </c>
      <c r="V71" s="107">
        <f t="shared" si="43"/>
        <v>700</v>
      </c>
      <c r="W71" s="107">
        <f t="shared" si="43"/>
        <v>700</v>
      </c>
      <c r="X71" s="107">
        <f t="shared" si="43"/>
        <v>700</v>
      </c>
      <c r="Y71" s="107">
        <f t="shared" si="43"/>
        <v>700</v>
      </c>
      <c r="Z71" s="107">
        <f t="shared" si="43"/>
        <v>700</v>
      </c>
    </row>
    <row r="72" spans="1:26" ht="15.75" customHeight="1" thickBot="1">
      <c r="Q72" s="180"/>
      <c r="R72" s="112"/>
      <c r="S72" s="113" t="s">
        <v>20</v>
      </c>
      <c r="T72" s="114">
        <f t="shared" ref="T72:Z72" si="44">T70-T71</f>
        <v>86801.473599999998</v>
      </c>
      <c r="U72" s="114">
        <f t="shared" si="44"/>
        <v>87363.2736</v>
      </c>
      <c r="V72" s="114">
        <f t="shared" si="44"/>
        <v>88486.873599999992</v>
      </c>
      <c r="W72" s="114">
        <f t="shared" si="44"/>
        <v>88486.873599999992</v>
      </c>
      <c r="X72" s="114">
        <f t="shared" si="44"/>
        <v>87138.553599999999</v>
      </c>
      <c r="Y72" s="114">
        <f t="shared" si="44"/>
        <v>85677.873599999992</v>
      </c>
      <c r="Z72" s="115">
        <f t="shared" si="44"/>
        <v>87363.2736</v>
      </c>
    </row>
  </sheetData>
  <dataConsolidate/>
  <mergeCells count="46">
    <mergeCell ref="J68:K68"/>
    <mergeCell ref="Q25:Q30"/>
    <mergeCell ref="R25:R28"/>
    <mergeCell ref="R29:R30"/>
    <mergeCell ref="Q32:Q37"/>
    <mergeCell ref="R32:R35"/>
    <mergeCell ref="R36:R37"/>
    <mergeCell ref="Q39:Q44"/>
    <mergeCell ref="Q46:Q51"/>
    <mergeCell ref="Q53:Q58"/>
    <mergeCell ref="A8:O8"/>
    <mergeCell ref="E47:E50"/>
    <mergeCell ref="F47:F50"/>
    <mergeCell ref="G47:G50"/>
    <mergeCell ref="H46:I46"/>
    <mergeCell ref="H47:I50"/>
    <mergeCell ref="H45:I45"/>
    <mergeCell ref="A47:A50"/>
    <mergeCell ref="B47:B50"/>
    <mergeCell ref="C47:C50"/>
    <mergeCell ref="A1:Z1"/>
    <mergeCell ref="A3:Z3"/>
    <mergeCell ref="A4:Z4"/>
    <mergeCell ref="A5:Z5"/>
    <mergeCell ref="A7:O7"/>
    <mergeCell ref="Q7:Z7"/>
    <mergeCell ref="V9:V10"/>
    <mergeCell ref="W9:W10"/>
    <mergeCell ref="Q60:Q65"/>
    <mergeCell ref="Q67:Q72"/>
    <mergeCell ref="Q11:Q16"/>
    <mergeCell ref="R11:R14"/>
    <mergeCell ref="R15:R16"/>
    <mergeCell ref="Q18:Q23"/>
    <mergeCell ref="R18:R21"/>
    <mergeCell ref="R22:R23"/>
    <mergeCell ref="B36:E36"/>
    <mergeCell ref="D47:D50"/>
    <mergeCell ref="X9:X10"/>
    <mergeCell ref="Y8:Z8"/>
    <mergeCell ref="T8:X8"/>
    <mergeCell ref="Q8:S10"/>
    <mergeCell ref="T9:T10"/>
    <mergeCell ref="Y9:Y10"/>
    <mergeCell ref="Z9:Z10"/>
    <mergeCell ref="U9:U10"/>
  </mergeCells>
  <hyperlinks>
    <hyperlink ref="Z2" r:id="rId1"/>
  </hyperlinks>
  <pageMargins left="0.17" right="0.06" top="0.2" bottom="0.19" header="0.09" footer="0.2"/>
  <pageSetup paperSize="9" scale="41" orientation="landscape" horizontalDpi="300" verticalDpi="196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LD  RD 1MAY14</vt:lpstr>
      <vt:lpstr>1ST MAY 14 DEPOT</vt:lpstr>
      <vt:lpstr>1ST MAY 14 PL</vt:lpstr>
      <vt:lpstr>1.5.14</vt:lpstr>
      <vt:lpstr>'1.5.14'!Print_Area</vt:lpstr>
      <vt:lpstr>'1ST MAY 14 PL'!Print_Area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anil_mistry</dc:creator>
  <cp:lastModifiedBy>abc</cp:lastModifiedBy>
  <cp:lastPrinted>2014-05-05T09:11:24Z</cp:lastPrinted>
  <dcterms:created xsi:type="dcterms:W3CDTF">2011-01-31T12:20:20Z</dcterms:created>
  <dcterms:modified xsi:type="dcterms:W3CDTF">2014-05-21T09:44:42Z</dcterms:modified>
</cp:coreProperties>
</file>